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35" windowWidth="11340" windowHeight="6825" activeTab="0"/>
  </bookViews>
  <sheets>
    <sheet name="Лист1" sheetId="1" r:id="rId1"/>
  </sheets>
  <definedNames>
    <definedName name="EXTRACT" localSheetId="0">'Лист1'!$D$131:$G$164</definedName>
    <definedName name="CRITERIA" localSheetId="0">'Лист1'!$F$126:$F$127</definedName>
    <definedName name="_xlnm.Print_Area" localSheetId="0">'Лист1'!$A$1:$H$135</definedName>
  </definedNames>
  <calcPr fullCalcOnLoad="1"/>
</workbook>
</file>

<file path=xl/sharedStrings.xml><?xml version="1.0" encoding="utf-8"?>
<sst xmlns="http://schemas.openxmlformats.org/spreadsheetml/2006/main" count="87" uniqueCount="81">
  <si>
    <t>год</t>
  </si>
  <si>
    <t>цена за м3</t>
  </si>
  <si>
    <t>кол-во лет</t>
  </si>
  <si>
    <t>Прирост стоимости газа за 20 лет</t>
  </si>
  <si>
    <t>Прирост стоимости газа за 15 лет</t>
  </si>
  <si>
    <t>Прирост стоимости газа за 10 лет</t>
  </si>
  <si>
    <t>Мощность</t>
  </si>
  <si>
    <t xml:space="preserve">набор </t>
  </si>
  <si>
    <t xml:space="preserve">ЦФО </t>
  </si>
  <si>
    <t>ЮФО</t>
  </si>
  <si>
    <t>УрФО</t>
  </si>
  <si>
    <t>СФО</t>
  </si>
  <si>
    <t>ДВАО</t>
  </si>
  <si>
    <t>Заполните цветные ячейки</t>
  </si>
  <si>
    <t>Сбережения за счет экономии газа за 3 года</t>
  </si>
  <si>
    <t>Сбережения за счет экономии газа за 5 лет</t>
  </si>
  <si>
    <t>Сбережения за счет экономии газа за 10 лет</t>
  </si>
  <si>
    <t>Сбережения за счет экономии газа за 15 лет</t>
  </si>
  <si>
    <t>Сбережения за счет экономии газа за 20 лет</t>
  </si>
  <si>
    <t>КПД конд-го котла по низшей теплоте сгорания, %:</t>
  </si>
  <si>
    <t>Введите теплотворную способность газа</t>
  </si>
  <si>
    <t>* максимально возможная экономия достигается при работе конденсационного котла на графике 50/30</t>
  </si>
  <si>
    <t>** расчет носит ориентировочный характер и не претендует на всю полноту и точность.</t>
  </si>
  <si>
    <t>*** количество часов работы котла при полной нагрузке в год ориентировочно для каждого округа</t>
  </si>
  <si>
    <t>**** экономия расчитывается с учетом ежегодного подорожания газа примерно на 15%</t>
  </si>
  <si>
    <t>**, ****</t>
  </si>
  <si>
    <t>ПФО</t>
  </si>
  <si>
    <t>СЗФО</t>
  </si>
  <si>
    <t>Экономия газа при использовании конденсационного котла, м3/год</t>
  </si>
  <si>
    <t>Введите площадь отапливаемого здания,м2</t>
  </si>
  <si>
    <t>котел</t>
  </si>
  <si>
    <t>кпд</t>
  </si>
  <si>
    <t>1 человек</t>
  </si>
  <si>
    <t>2 человека</t>
  </si>
  <si>
    <t>3 человека</t>
  </si>
  <si>
    <t>4 человека</t>
  </si>
  <si>
    <t>Выберите конденсационный котел для сравнения:</t>
  </si>
  <si>
    <t>5 человек</t>
  </si>
  <si>
    <t>6 человек</t>
  </si>
  <si>
    <t>7 человек</t>
  </si>
  <si>
    <t>8 человек</t>
  </si>
  <si>
    <t>9 человек</t>
  </si>
  <si>
    <t>10 человек</t>
  </si>
  <si>
    <t>All rights reserved, also regarding any disposal, exploitation, reproduction, editing, distribution, as well as in the event of applications for industrial property rights.</t>
  </si>
  <si>
    <t>Введите актуальную стоимость газа, руб за м3.:</t>
  </si>
  <si>
    <t>Хорошая теплоизоляция здания</t>
  </si>
  <si>
    <t>Средняя теплоизоляция здания</t>
  </si>
  <si>
    <t>Плохая теплоизоляция здания</t>
  </si>
  <si>
    <t>За 3 года</t>
  </si>
  <si>
    <t>За 5 лет</t>
  </si>
  <si>
    <t>За 10 лет</t>
  </si>
  <si>
    <t>За 15 лет</t>
  </si>
  <si>
    <t>За 20 лет</t>
  </si>
  <si>
    <t>Выберите округ установки котла</t>
  </si>
  <si>
    <t xml:space="preserve">Введите отопительную нагрузку, кВт </t>
  </si>
  <si>
    <t>Таблица расчета отопительной нагрузки:**</t>
  </si>
  <si>
    <t>Введите тип традиционного(конвекционного) котла:</t>
  </si>
  <si>
    <t>КПД конд-го котла по низшей теплоте сгорания, %:*</t>
  </si>
  <si>
    <t>Примерный годовой расход газа традиционного котла, м3/год</t>
  </si>
  <si>
    <t>ООО "Бош Термотехника" ул. Котляковская, д. 3 115201 Москва, Россия  
Телефон +7 495 510 3310 
 Факс +7 495 510 3311    http://www.buderus.ru</t>
  </si>
  <si>
    <t>Logomax U052/54</t>
  </si>
  <si>
    <t>Logomax U042/44</t>
  </si>
  <si>
    <t>Logomax U032/34</t>
  </si>
  <si>
    <t>Logano G124</t>
  </si>
  <si>
    <t>Logano G234</t>
  </si>
  <si>
    <t>Logano G334</t>
  </si>
  <si>
    <t>Logano G434</t>
  </si>
  <si>
    <t>Logano G125</t>
  </si>
  <si>
    <t>Logano G215</t>
  </si>
  <si>
    <t>Logano G315</t>
  </si>
  <si>
    <t>Logano G515</t>
  </si>
  <si>
    <t>Logano SK645</t>
  </si>
  <si>
    <t>Logano SK745</t>
  </si>
  <si>
    <t>Logomax plus GB072</t>
  </si>
  <si>
    <t>Logomax plus GB112</t>
  </si>
  <si>
    <t>Logomax plus GB162</t>
  </si>
  <si>
    <t>Logano plus GB312</t>
  </si>
  <si>
    <t>Logano plus GB402</t>
  </si>
  <si>
    <t>Logano plus SB315</t>
  </si>
  <si>
    <t>Logano plus SB615</t>
  </si>
  <si>
    <t>Logano plus SB745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</si>
</sst>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0.00_ &quot;кВт/ч*м3&quot;"/>
    <numFmt numFmtId="166" formatCode="[$-FC19]d\ mmmm\ yyyy\ &quot;г.&quot;"/>
    <numFmt numFmtId="167" formatCode="[$-F419]yyyy\,\ mmmm;@"/>
    <numFmt numFmtId="168" formatCode="#0_ &quot;кВт/ч&quot;"/>
    <numFmt numFmtId="169" formatCode="#0_ &quot;%&quot;"/>
    <numFmt numFmtId="170" formatCode="#0_ &quot;ч/год&quot;"/>
    <numFmt numFmtId="171" formatCode="#0_ &quot;л/д&quot;"/>
    <numFmt numFmtId="172" formatCode="#0_ &quot;л/день&quot;"/>
    <numFmt numFmtId="173" formatCode="#0_ &quot;кВт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0_ &quot;ч/год ***&quot;"/>
    <numFmt numFmtId="179" formatCode="#,##0.00&quot;р.&quot;**.****"/>
    <numFmt numFmtId="180" formatCode="#&quot;р.&quot;\ ***&quot;"/>
    <numFmt numFmtId="181" formatCode="#0_ &quot;р. **, ****&quot;"/>
    <numFmt numFmtId="182" formatCode="#,##0&quot;р.&quot;"/>
    <numFmt numFmtId="183" formatCode="#,##0\р.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6"/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/>
    </xf>
    <xf numFmtId="0" fontId="8" fillId="0" borderId="10" xfId="0" applyFont="1" applyBorder="1" applyAlignment="1" applyProtection="1">
      <alignment horizontal="left"/>
      <protection hidden="1"/>
    </xf>
    <xf numFmtId="0" fontId="4" fillId="33" borderId="10" xfId="0" applyNumberFormat="1" applyFont="1" applyFill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164" fontId="4" fillId="34" borderId="10" xfId="0" applyNumberFormat="1" applyFont="1" applyFill="1" applyBorder="1" applyAlignment="1" applyProtection="1">
      <alignment/>
      <protection hidden="1" locked="0"/>
    </xf>
    <xf numFmtId="172" fontId="9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 applyProtection="1">
      <alignment/>
      <protection hidden="1"/>
    </xf>
    <xf numFmtId="0" fontId="8" fillId="0" borderId="11" xfId="0" applyFont="1" applyBorder="1" applyAlignment="1" applyProtection="1">
      <alignment horizontal="left"/>
      <protection hidden="1"/>
    </xf>
    <xf numFmtId="165" fontId="4" fillId="33" borderId="11" xfId="0" applyNumberFormat="1" applyFont="1" applyFill="1" applyBorder="1" applyAlignment="1" applyProtection="1">
      <alignment/>
      <protection hidden="1" locked="0"/>
    </xf>
    <xf numFmtId="0" fontId="5" fillId="0" borderId="0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4" fillId="0" borderId="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4" fillId="0" borderId="10" xfId="0" applyFont="1" applyFill="1" applyBorder="1" applyAlignment="1" applyProtection="1">
      <alignment horizontal="center" vertical="top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Border="1" applyAlignment="1" applyProtection="1">
      <alignment horizontal="center" vertical="center" wrapText="1"/>
      <protection hidden="1" locked="0"/>
    </xf>
    <xf numFmtId="1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/>
      <protection hidden="1"/>
    </xf>
    <xf numFmtId="164" fontId="8" fillId="0" borderId="0" xfId="0" applyNumberFormat="1" applyFont="1" applyBorder="1" applyAlignment="1" applyProtection="1">
      <alignment/>
      <protection hidden="1"/>
    </xf>
    <xf numFmtId="164" fontId="8" fillId="0" borderId="0" xfId="0" applyNumberFormat="1" applyFont="1" applyBorder="1" applyAlignment="1" applyProtection="1">
      <alignment/>
      <protection hidden="1" locked="0"/>
    </xf>
    <xf numFmtId="164" fontId="5" fillId="0" borderId="0" xfId="0" applyNumberFormat="1" applyFont="1" applyBorder="1" applyAlignment="1" applyProtection="1">
      <alignment/>
      <protection hidden="1" locked="0"/>
    </xf>
    <xf numFmtId="1" fontId="4" fillId="35" borderId="10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0" xfId="0" applyNumberFormat="1" applyFont="1" applyBorder="1" applyAlignment="1" applyProtection="1">
      <alignment horizontal="center" vertical="center"/>
      <protection hidden="1" locked="0"/>
    </xf>
    <xf numFmtId="1" fontId="8" fillId="0" borderId="10" xfId="0" applyNumberFormat="1" applyFont="1" applyBorder="1" applyAlignment="1" applyProtection="1">
      <alignment horizontal="center"/>
      <protection hidden="1" locked="0"/>
    </xf>
    <xf numFmtId="164" fontId="8" fillId="0" borderId="10" xfId="0" applyNumberFormat="1" applyFont="1" applyBorder="1" applyAlignment="1" applyProtection="1">
      <alignment/>
      <protection hidden="1" locked="0"/>
    </xf>
    <xf numFmtId="1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0" xfId="0" applyNumberFormat="1" applyFont="1" applyBorder="1" applyAlignment="1" applyProtection="1">
      <alignment/>
      <protection hidden="1" locked="0"/>
    </xf>
    <xf numFmtId="164" fontId="5" fillId="0" borderId="10" xfId="0" applyNumberFormat="1" applyFont="1" applyBorder="1" applyAlignment="1" applyProtection="1">
      <alignment/>
      <protection hidden="1" locked="0"/>
    </xf>
    <xf numFmtId="164" fontId="5" fillId="0" borderId="0" xfId="0" applyNumberFormat="1" applyFont="1" applyAlignment="1" applyProtection="1">
      <alignment/>
      <protection hidden="1" locked="0"/>
    </xf>
    <xf numFmtId="164" fontId="9" fillId="0" borderId="10" xfId="0" applyNumberFormat="1" applyFont="1" applyBorder="1" applyAlignment="1" applyProtection="1">
      <alignment/>
      <protection hidden="1" locked="0"/>
    </xf>
    <xf numFmtId="164" fontId="5" fillId="0" borderId="10" xfId="0" applyNumberFormat="1" applyFont="1" applyBorder="1" applyAlignment="1" applyProtection="1">
      <alignment/>
      <protection hidden="1" locked="0"/>
    </xf>
    <xf numFmtId="164" fontId="9" fillId="0" borderId="0" xfId="0" applyNumberFormat="1" applyFont="1" applyAlignment="1" applyProtection="1">
      <alignment/>
      <protection hidden="1" locked="0"/>
    </xf>
    <xf numFmtId="0" fontId="5" fillId="0" borderId="11" xfId="0" applyFont="1" applyBorder="1" applyAlignment="1" applyProtection="1">
      <alignment/>
      <protection hidden="1" locked="0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8" fillId="0" borderId="10" xfId="0" applyFont="1" applyBorder="1" applyAlignment="1" applyProtection="1">
      <alignment/>
      <protection hidden="1"/>
    </xf>
    <xf numFmtId="178" fontId="9" fillId="0" borderId="10" xfId="0" applyNumberFormat="1" applyFont="1" applyBorder="1" applyAlignment="1" applyProtection="1">
      <alignment/>
      <protection hidden="1"/>
    </xf>
    <xf numFmtId="173" fontId="9" fillId="34" borderId="10" xfId="0" applyNumberFormat="1" applyFont="1" applyFill="1" applyBorder="1" applyAlignment="1" applyProtection="1">
      <alignment/>
      <protection hidden="1" locked="0"/>
    </xf>
    <xf numFmtId="178" fontId="9" fillId="0" borderId="0" xfId="0" applyNumberFormat="1" applyFont="1" applyBorder="1" applyAlignment="1" applyProtection="1">
      <alignment/>
      <protection hidden="1"/>
    </xf>
    <xf numFmtId="1" fontId="4" fillId="33" borderId="12" xfId="0" applyNumberFormat="1" applyFont="1" applyFill="1" applyBorder="1" applyAlignment="1" applyProtection="1">
      <alignment/>
      <protection hidden="1" locked="0"/>
    </xf>
    <xf numFmtId="0" fontId="4" fillId="0" borderId="10" xfId="0" applyFont="1" applyBorder="1" applyAlignment="1">
      <alignment/>
    </xf>
    <xf numFmtId="169" fontId="4" fillId="0" borderId="12" xfId="0" applyNumberFormat="1" applyFont="1" applyFill="1" applyBorder="1" applyAlignment="1" applyProtection="1">
      <alignment/>
      <protection hidden="1"/>
    </xf>
    <xf numFmtId="0" fontId="4" fillId="33" borderId="12" xfId="0" applyNumberFormat="1" applyFont="1" applyFill="1" applyBorder="1" applyAlignment="1" applyProtection="1">
      <alignment/>
      <protection hidden="1"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hidden="1"/>
    </xf>
    <xf numFmtId="173" fontId="5" fillId="0" borderId="0" xfId="0" applyNumberFormat="1" applyFont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 applyProtection="1">
      <alignment/>
      <protection hidden="1"/>
    </xf>
    <xf numFmtId="0" fontId="5" fillId="0" borderId="13" xfId="0" applyFont="1" applyBorder="1" applyAlignment="1">
      <alignment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1" fontId="8" fillId="0" borderId="12" xfId="0" applyNumberFormat="1" applyFont="1" applyBorder="1" applyAlignment="1" applyProtection="1">
      <alignment horizontal="center" vertical="center"/>
      <protection hidden="1"/>
    </xf>
    <xf numFmtId="1" fontId="8" fillId="0" borderId="2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left"/>
      <protection hidden="1"/>
    </xf>
    <xf numFmtId="0" fontId="7" fillId="34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90"/>
      <c:rAngAx val="1"/>
    </c:view3D>
    <c:plotArea>
      <c:layout>
        <c:manualLayout>
          <c:xMode val="edge"/>
          <c:yMode val="edge"/>
          <c:x val="0.01375"/>
          <c:y val="0.035"/>
          <c:w val="0.8732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Лист1!$G$90</c:f>
              <c:strCache>
                <c:ptCount val="1"/>
                <c:pt idx="0">
                  <c:v>За 3 года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\р.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р.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Сбережения за счет экономии газа</c:v>
              </c:pt>
            </c:strLit>
          </c:cat>
          <c:val>
            <c:numRef>
              <c:f>Лист1!$D$40</c:f>
            </c:numRef>
          </c:val>
          <c:shape val="box"/>
        </c:ser>
        <c:ser>
          <c:idx val="1"/>
          <c:order val="1"/>
          <c:tx>
            <c:strRef>
              <c:f>Лист1!$G$91</c:f>
              <c:strCache>
                <c:ptCount val="1"/>
                <c:pt idx="0">
                  <c:v>За 5 лет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\р.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р.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Сбережения за счет экономии газа</c:v>
              </c:pt>
            </c:strLit>
          </c:cat>
          <c:val>
            <c:numRef>
              <c:f>Лист1!$D$41</c:f>
            </c:numRef>
          </c:val>
          <c:shape val="box"/>
        </c:ser>
        <c:ser>
          <c:idx val="2"/>
          <c:order val="2"/>
          <c:tx>
            <c:strRef>
              <c:f>Лист1!$G$92</c:f>
              <c:strCache>
                <c:ptCount val="1"/>
                <c:pt idx="0">
                  <c:v>За 10 лет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\р.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р.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Сбережения за счет экономии газа</c:v>
              </c:pt>
            </c:strLit>
          </c:cat>
          <c:val>
            <c:numRef>
              <c:f>Лист1!$D$42</c:f>
            </c:numRef>
          </c:val>
          <c:shape val="box"/>
        </c:ser>
        <c:ser>
          <c:idx val="3"/>
          <c:order val="3"/>
          <c:tx>
            <c:strRef>
              <c:f>Лист1!$G$93</c:f>
              <c:strCache>
                <c:ptCount val="1"/>
                <c:pt idx="0">
                  <c:v>За 15 лет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\р.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р.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Сбережения за счет экономии газа</c:v>
              </c:pt>
            </c:strLit>
          </c:cat>
          <c:val>
            <c:numRef>
              <c:f>Лист1!$D$43</c:f>
            </c:numRef>
          </c:val>
          <c:shape val="box"/>
        </c:ser>
        <c:ser>
          <c:idx val="4"/>
          <c:order val="4"/>
          <c:tx>
            <c:strRef>
              <c:f>Лист1!$G$94</c:f>
              <c:strCache>
                <c:ptCount val="1"/>
                <c:pt idx="0">
                  <c:v>За 20 лет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\р.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р.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Сбережения за счет экономии газа</c:v>
              </c:pt>
            </c:strLit>
          </c:cat>
          <c:val>
            <c:numRef>
              <c:f>Лист1!$D$44</c:f>
            </c:numRef>
          </c:val>
          <c:shape val="box"/>
        </c:ser>
        <c:gapWidth val="0"/>
        <c:shape val="cylinder"/>
        <c:axId val="56728946"/>
        <c:axId val="40798467"/>
      </c:bar3D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98467"/>
        <c:crosses val="autoZero"/>
        <c:auto val="1"/>
        <c:lblOffset val="100"/>
        <c:tickLblSkip val="1"/>
        <c:noMultiLvlLbl val="0"/>
      </c:catAx>
      <c:valAx>
        <c:axId val="40798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р.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8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5"/>
          <c:y val="0.33225"/>
          <c:w val="0.092"/>
          <c:h val="0.3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247650</xdr:rowOff>
    </xdr:from>
    <xdr:to>
      <xdr:col>1</xdr:col>
      <xdr:colOff>2466975</xdr:colOff>
      <xdr:row>1</xdr:row>
      <xdr:rowOff>285750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"/>
          <a:ext cx="24288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133350</xdr:rowOff>
    </xdr:from>
    <xdr:to>
      <xdr:col>0</xdr:col>
      <xdr:colOff>142875</xdr:colOff>
      <xdr:row>1</xdr:row>
      <xdr:rowOff>161925</xdr:rowOff>
    </xdr:to>
    <xdr:pic>
      <xdr:nvPicPr>
        <xdr:cNvPr id="2" name="Picture 16" descr="Bosch_GR_Bildmarke_9,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3335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113</xdr:row>
      <xdr:rowOff>0</xdr:rowOff>
    </xdr:from>
    <xdr:to>
      <xdr:col>5</xdr:col>
      <xdr:colOff>9525</xdr:colOff>
      <xdr:row>129</xdr:row>
      <xdr:rowOff>152400</xdr:rowOff>
    </xdr:to>
    <xdr:graphicFrame>
      <xdr:nvGraphicFramePr>
        <xdr:cNvPr id="3" name="Диаграмма 17"/>
        <xdr:cNvGraphicFramePr/>
      </xdr:nvGraphicFramePr>
      <xdr:xfrm>
        <a:off x="142875" y="4419600"/>
        <a:ext cx="80295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159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1.875" style="2" customWidth="1"/>
    <col min="2" max="2" width="32.625" style="2" customWidth="1"/>
    <col min="3" max="3" width="15.625" style="2" customWidth="1"/>
    <col min="4" max="4" width="20.375" style="2" customWidth="1"/>
    <col min="5" max="5" width="36.625" style="2" customWidth="1"/>
    <col min="6" max="6" width="12.00390625" style="2" customWidth="1"/>
    <col min="7" max="7" width="18.00390625" style="2" customWidth="1"/>
    <col min="8" max="8" width="17.75390625" style="2" customWidth="1"/>
    <col min="9" max="9" width="15.125" style="2" customWidth="1"/>
    <col min="10" max="10" width="15.00390625" style="2" customWidth="1"/>
    <col min="11" max="11" width="9.125" style="2" customWidth="1"/>
    <col min="12" max="12" width="11.625" style="2" customWidth="1"/>
    <col min="13" max="16384" width="9.125" style="2" customWidth="1"/>
  </cols>
  <sheetData>
    <row r="1" spans="3:4" ht="26.25" customHeight="1">
      <c r="C1" s="77" t="s">
        <v>59</v>
      </c>
      <c r="D1" s="78"/>
    </row>
    <row r="2" spans="3:4" ht="30" customHeight="1">
      <c r="C2" s="78"/>
      <c r="D2" s="78"/>
    </row>
    <row r="3" ht="23.25" customHeight="1"/>
    <row r="4" spans="2:5" ht="21.75" customHeight="1">
      <c r="B4" s="80" t="s">
        <v>13</v>
      </c>
      <c r="C4" s="80"/>
      <c r="D4" s="80"/>
      <c r="E4" s="80"/>
    </row>
    <row r="5" spans="2:12" ht="15.75">
      <c r="B5" s="65" t="s">
        <v>53</v>
      </c>
      <c r="C5" s="66"/>
      <c r="D5" s="67"/>
      <c r="E5" s="4">
        <v>1</v>
      </c>
      <c r="G5" s="46"/>
      <c r="H5" s="46"/>
      <c r="I5" s="46"/>
      <c r="J5" s="46"/>
      <c r="K5" s="46"/>
      <c r="L5" s="5"/>
    </row>
    <row r="6" spans="2:12" ht="15.75">
      <c r="B6" s="68"/>
      <c r="C6" s="69"/>
      <c r="D6" s="70"/>
      <c r="E6" s="48">
        <f>VLOOKUP(E5,I50:J56,2,1)</f>
        <v>2000</v>
      </c>
      <c r="F6" s="50"/>
      <c r="G6" s="46"/>
      <c r="H6" s="46"/>
      <c r="I6" s="46"/>
      <c r="J6" s="46"/>
      <c r="K6" s="46"/>
      <c r="L6" s="5"/>
    </row>
    <row r="7" spans="2:6" ht="16.5" customHeight="1">
      <c r="B7" s="79" t="s">
        <v>44</v>
      </c>
      <c r="C7" s="79"/>
      <c r="D7" s="79"/>
      <c r="E7" s="6">
        <v>3.7</v>
      </c>
      <c r="F7" s="7"/>
    </row>
    <row r="8" spans="2:11" ht="15.75">
      <c r="B8" s="8" t="s">
        <v>29</v>
      </c>
      <c r="C8" s="8"/>
      <c r="D8" s="8"/>
      <c r="E8" s="45">
        <v>2500</v>
      </c>
      <c r="G8" s="52" t="s">
        <v>55</v>
      </c>
      <c r="H8" s="9"/>
      <c r="I8" s="59"/>
      <c r="J8" s="62"/>
      <c r="K8" s="42"/>
    </row>
    <row r="9" spans="2:11" ht="12.75" customHeight="1" hidden="1">
      <c r="B9" s="8"/>
      <c r="C9" s="8"/>
      <c r="D9" s="8"/>
      <c r="E9" s="9"/>
      <c r="G9" s="9"/>
      <c r="H9" s="9"/>
      <c r="I9" s="59"/>
      <c r="J9" s="62"/>
      <c r="K9" s="42"/>
    </row>
    <row r="10" spans="2:11" ht="15">
      <c r="B10" s="8" t="s">
        <v>54</v>
      </c>
      <c r="C10" s="8"/>
      <c r="D10" s="8"/>
      <c r="E10" s="49">
        <v>250</v>
      </c>
      <c r="G10" s="8" t="s">
        <v>45</v>
      </c>
      <c r="H10" s="8"/>
      <c r="I10" s="60">
        <f>E8*0.06</f>
        <v>150</v>
      </c>
      <c r="J10" s="71"/>
      <c r="K10" s="72"/>
    </row>
    <row r="11" spans="2:11" ht="12.75" customHeight="1" hidden="1">
      <c r="B11" s="8"/>
      <c r="C11" s="8"/>
      <c r="D11" s="8"/>
      <c r="E11" s="9"/>
      <c r="G11" s="8"/>
      <c r="H11" s="8"/>
      <c r="I11" s="60"/>
      <c r="J11" s="62"/>
      <c r="K11" s="42"/>
    </row>
    <row r="12" spans="2:11" s="10" customFormat="1" ht="16.5" customHeight="1">
      <c r="B12" s="79" t="s">
        <v>56</v>
      </c>
      <c r="C12" s="79"/>
      <c r="D12" s="79"/>
      <c r="E12" s="51">
        <v>1</v>
      </c>
      <c r="F12" s="58"/>
      <c r="G12" s="47" t="s">
        <v>46</v>
      </c>
      <c r="H12" s="47"/>
      <c r="I12" s="61">
        <f>E8*0.1</f>
        <v>250</v>
      </c>
      <c r="J12" s="63"/>
      <c r="K12" s="64"/>
    </row>
    <row r="13" spans="2:11" s="10" customFormat="1" ht="15.75" customHeight="1">
      <c r="B13" s="79" t="s">
        <v>19</v>
      </c>
      <c r="C13" s="79"/>
      <c r="D13" s="79"/>
      <c r="E13" s="53">
        <f>VLOOKUP(E12,C74:E109,3,1)</f>
        <v>92</v>
      </c>
      <c r="F13" s="55"/>
      <c r="G13" s="47" t="s">
        <v>47</v>
      </c>
      <c r="H13" s="47"/>
      <c r="I13" s="61">
        <f>E8*0.15</f>
        <v>375</v>
      </c>
      <c r="J13" s="63"/>
      <c r="K13" s="64"/>
    </row>
    <row r="14" spans="2:8" s="10" customFormat="1" ht="15.75" customHeight="1">
      <c r="B14" s="3" t="s">
        <v>36</v>
      </c>
      <c r="C14" s="3"/>
      <c r="D14" s="3"/>
      <c r="E14" s="54">
        <v>4</v>
      </c>
      <c r="F14" s="56"/>
      <c r="G14" s="56"/>
      <c r="H14" s="57"/>
    </row>
    <row r="15" spans="2:8" s="10" customFormat="1" ht="15" customHeight="1">
      <c r="B15" s="79" t="s">
        <v>57</v>
      </c>
      <c r="C15" s="79"/>
      <c r="D15" s="79"/>
      <c r="E15" s="53">
        <f>VLOOKUP(E14,E50:G72,3,1)</f>
        <v>108</v>
      </c>
      <c r="F15" s="56"/>
      <c r="G15" s="56"/>
      <c r="H15" s="57"/>
    </row>
    <row r="16" spans="2:12" s="10" customFormat="1" ht="15" customHeight="1" hidden="1">
      <c r="B16" s="11" t="s">
        <v>20</v>
      </c>
      <c r="C16" s="11"/>
      <c r="D16" s="11"/>
      <c r="E16" s="12">
        <v>8.83</v>
      </c>
      <c r="F16" s="5"/>
      <c r="G16" s="5"/>
      <c r="H16" s="5"/>
      <c r="I16" s="5"/>
      <c r="J16" s="5"/>
      <c r="K16" s="5"/>
      <c r="L16" s="5"/>
    </row>
    <row r="17" spans="2:12" s="10" customFormat="1" ht="15" customHeight="1" hidden="1">
      <c r="B17" s="13"/>
      <c r="C17" s="13"/>
      <c r="D17" s="13"/>
      <c r="E17" s="13"/>
      <c r="G17" s="5"/>
      <c r="H17" s="5"/>
      <c r="I17" s="5"/>
      <c r="J17" s="5"/>
      <c r="K17" s="5"/>
      <c r="L17" s="5"/>
    </row>
    <row r="18" spans="2:12" s="10" customFormat="1" ht="15.75" customHeight="1" hidden="1">
      <c r="B18" s="14"/>
      <c r="C18" s="14"/>
      <c r="D18" s="14"/>
      <c r="E18" s="15"/>
      <c r="F18" s="16"/>
      <c r="G18" s="16"/>
      <c r="H18" s="16"/>
      <c r="I18" s="16"/>
      <c r="J18" s="16"/>
      <c r="K18" s="5"/>
      <c r="L18" s="5"/>
    </row>
    <row r="19" spans="2:12" s="10" customFormat="1" ht="89.25" customHeight="1">
      <c r="B19" s="73" t="s">
        <v>58</v>
      </c>
      <c r="C19" s="74"/>
      <c r="D19" s="1" t="s">
        <v>28</v>
      </c>
      <c r="E19" s="17">
        <v>1</v>
      </c>
      <c r="F19" s="18"/>
      <c r="G19" s="19"/>
      <c r="H19" s="20"/>
      <c r="I19" s="5"/>
      <c r="J19" s="20"/>
      <c r="K19" s="5"/>
      <c r="L19" s="5"/>
    </row>
    <row r="20" spans="2:12" s="10" customFormat="1" ht="15.75" customHeight="1">
      <c r="B20" s="75">
        <f>(E10/(E13/100)/E16)*$E$6</f>
        <v>61549.06691614556</v>
      </c>
      <c r="C20" s="76"/>
      <c r="D20" s="21">
        <f>B20-C22</f>
        <v>9118.380283873426</v>
      </c>
      <c r="E20" s="22">
        <f>VLOOKUP(E19,C40:D44,2,1)</f>
        <v>117155.22948227676</v>
      </c>
      <c r="F20" s="23" t="s">
        <v>25</v>
      </c>
      <c r="G20" s="24"/>
      <c r="H20" s="25"/>
      <c r="I20" s="5"/>
      <c r="J20" s="5"/>
      <c r="K20" s="5"/>
      <c r="L20" s="5"/>
    </row>
    <row r="21" spans="2:12" s="10" customFormat="1" ht="15.75" customHeight="1" hidden="1">
      <c r="B21" s="26">
        <v>94</v>
      </c>
      <c r="C21" s="27">
        <f>(E10/(B21/100)/$E$16)*$E$6</f>
        <v>60239.51230090841</v>
      </c>
      <c r="D21" s="28">
        <f>C21-C22</f>
        <v>7808.82566863628</v>
      </c>
      <c r="E21" s="29" t="e">
        <f>VLOOKUP(E19,C42:E44,3,1)</f>
        <v>#N/A</v>
      </c>
      <c r="F21" s="24"/>
      <c r="G21" s="24"/>
      <c r="H21" s="25"/>
      <c r="I21" s="5"/>
      <c r="J21" s="5"/>
      <c r="K21" s="5"/>
      <c r="L21" s="5"/>
    </row>
    <row r="22" spans="2:12" s="10" customFormat="1" ht="15.75" customHeight="1" hidden="1">
      <c r="B22" s="30">
        <f>E15</f>
        <v>108</v>
      </c>
      <c r="C22" s="27">
        <f>(E10/(B22/100)/$E$16)*$E$6</f>
        <v>52430.68663227213</v>
      </c>
      <c r="D22" s="28">
        <v>0</v>
      </c>
      <c r="E22" s="29">
        <f>D22*D38</f>
        <v>0</v>
      </c>
      <c r="F22" s="24"/>
      <c r="G22" s="24"/>
      <c r="H22" s="25"/>
      <c r="I22" s="5"/>
      <c r="J22" s="5"/>
      <c r="K22" s="5"/>
      <c r="L22" s="5"/>
    </row>
    <row r="23" spans="2:12" s="10" customFormat="1" ht="15.75" customHeight="1" hidden="1">
      <c r="B23" s="31"/>
      <c r="C23" s="31"/>
      <c r="D23" s="31"/>
      <c r="E23" s="31"/>
      <c r="F23" s="5"/>
      <c r="G23" s="5"/>
      <c r="H23" s="5"/>
      <c r="I23" s="5"/>
      <c r="J23" s="5"/>
      <c r="K23" s="5"/>
      <c r="L23" s="5"/>
    </row>
    <row r="24" spans="2:12" s="10" customFormat="1" ht="15.75" customHeight="1" hidden="1">
      <c r="B24" s="31"/>
      <c r="C24" s="31"/>
      <c r="D24" s="31"/>
      <c r="E24" s="31"/>
      <c r="F24" s="5"/>
      <c r="G24" s="5"/>
      <c r="H24" s="5"/>
      <c r="I24" s="5"/>
      <c r="J24" s="5"/>
      <c r="K24" s="5"/>
      <c r="L24" s="5"/>
    </row>
    <row r="25" spans="2:12" s="10" customFormat="1" ht="15.75" customHeight="1" hidden="1">
      <c r="B25" s="31"/>
      <c r="C25" s="31"/>
      <c r="D25" s="31"/>
      <c r="E25" s="31"/>
      <c r="F25" s="5"/>
      <c r="G25" s="5"/>
      <c r="H25" s="5"/>
      <c r="I25" s="5"/>
      <c r="J25" s="5"/>
      <c r="K25" s="5"/>
      <c r="L25" s="5"/>
    </row>
    <row r="26" spans="2:12" s="10" customFormat="1" ht="15.75" customHeight="1" hidden="1">
      <c r="B26" s="32" t="s">
        <v>5</v>
      </c>
      <c r="C26" s="32"/>
      <c r="D26" s="32"/>
      <c r="E26" s="31"/>
      <c r="F26" s="33" t="s">
        <v>4</v>
      </c>
      <c r="G26" s="33"/>
      <c r="H26" s="33"/>
      <c r="I26" s="5"/>
      <c r="J26" s="34" t="s">
        <v>3</v>
      </c>
      <c r="K26" s="34"/>
      <c r="L26" s="5"/>
    </row>
    <row r="27" spans="2:12" s="10" customFormat="1" ht="15.75" customHeight="1" hidden="1">
      <c r="B27" s="32" t="s">
        <v>2</v>
      </c>
      <c r="C27" s="32" t="s">
        <v>0</v>
      </c>
      <c r="D27" s="32" t="s">
        <v>1</v>
      </c>
      <c r="E27" s="31"/>
      <c r="F27" s="33" t="s">
        <v>2</v>
      </c>
      <c r="G27" s="33" t="s">
        <v>0</v>
      </c>
      <c r="H27" s="33" t="s">
        <v>1</v>
      </c>
      <c r="I27" s="5"/>
      <c r="J27" s="33" t="s">
        <v>2</v>
      </c>
      <c r="K27" s="33" t="s">
        <v>0</v>
      </c>
      <c r="L27" s="33" t="s">
        <v>1</v>
      </c>
    </row>
    <row r="28" spans="2:12" s="10" customFormat="1" ht="15.75" customHeight="1" hidden="1">
      <c r="B28" s="31">
        <v>1</v>
      </c>
      <c r="C28" s="35">
        <v>2012</v>
      </c>
      <c r="D28" s="36">
        <f>E7</f>
        <v>3.7</v>
      </c>
      <c r="E28" s="31"/>
      <c r="F28" s="5">
        <v>1</v>
      </c>
      <c r="G28" s="5">
        <v>2012</v>
      </c>
      <c r="H28" s="37">
        <f>E7</f>
        <v>3.7</v>
      </c>
      <c r="I28" s="5"/>
      <c r="J28" s="5">
        <v>1</v>
      </c>
      <c r="K28" s="5">
        <v>2012</v>
      </c>
      <c r="L28" s="37">
        <f>E7</f>
        <v>3.7</v>
      </c>
    </row>
    <row r="29" spans="2:12" s="10" customFormat="1" ht="15.75" customHeight="1" hidden="1">
      <c r="B29" s="31">
        <f aca="true" t="shared" si="0" ref="B29:B37">B28+1</f>
        <v>2</v>
      </c>
      <c r="C29" s="35">
        <v>2013</v>
      </c>
      <c r="D29" s="36">
        <f>D28*1.15</f>
        <v>4.255</v>
      </c>
      <c r="E29" s="31"/>
      <c r="F29" s="5">
        <f>F28+1</f>
        <v>2</v>
      </c>
      <c r="G29" s="5">
        <f>G28+1</f>
        <v>2013</v>
      </c>
      <c r="H29" s="37">
        <f>H28*1.15</f>
        <v>4.255</v>
      </c>
      <c r="I29" s="5"/>
      <c r="J29" s="5">
        <f>J28+1</f>
        <v>2</v>
      </c>
      <c r="K29" s="5">
        <f>K28+1</f>
        <v>2013</v>
      </c>
      <c r="L29" s="37">
        <f>L28*1.15</f>
        <v>4.255</v>
      </c>
    </row>
    <row r="30" spans="2:12" s="10" customFormat="1" ht="15.75" customHeight="1" hidden="1">
      <c r="B30" s="31">
        <f t="shared" si="0"/>
        <v>3</v>
      </c>
      <c r="C30" s="35">
        <v>2014</v>
      </c>
      <c r="D30" s="36">
        <f aca="true" t="shared" si="1" ref="D30:D37">D29*1.15</f>
        <v>4.893249999999999</v>
      </c>
      <c r="E30" s="36">
        <f>SUM(D28:D30)</f>
        <v>12.84825</v>
      </c>
      <c r="F30" s="5">
        <f aca="true" t="shared" si="2" ref="F30:F42">F29+1</f>
        <v>3</v>
      </c>
      <c r="G30" s="5">
        <f aca="true" t="shared" si="3" ref="G30:G41">G29+1</f>
        <v>2014</v>
      </c>
      <c r="H30" s="37">
        <f aca="true" t="shared" si="4" ref="H30:H42">H29*1.15</f>
        <v>4.893249999999999</v>
      </c>
      <c r="I30" s="5"/>
      <c r="J30" s="5">
        <f aca="true" t="shared" si="5" ref="J30:J47">J29+1</f>
        <v>3</v>
      </c>
      <c r="K30" s="5">
        <f aca="true" t="shared" si="6" ref="K30:K41">K29+1</f>
        <v>2014</v>
      </c>
      <c r="L30" s="37">
        <f aca="true" t="shared" si="7" ref="L30:L47">L29*1.15</f>
        <v>4.893249999999999</v>
      </c>
    </row>
    <row r="31" spans="2:12" s="10" customFormat="1" ht="15.75" customHeight="1" hidden="1">
      <c r="B31" s="31">
        <f t="shared" si="0"/>
        <v>4</v>
      </c>
      <c r="C31" s="35">
        <v>2015</v>
      </c>
      <c r="D31" s="36">
        <f t="shared" si="1"/>
        <v>5.627237499999999</v>
      </c>
      <c r="E31" s="31"/>
      <c r="F31" s="5">
        <f t="shared" si="2"/>
        <v>4</v>
      </c>
      <c r="G31" s="5">
        <f t="shared" si="3"/>
        <v>2015</v>
      </c>
      <c r="H31" s="37">
        <f t="shared" si="4"/>
        <v>5.627237499999999</v>
      </c>
      <c r="I31" s="5"/>
      <c r="J31" s="5">
        <f t="shared" si="5"/>
        <v>4</v>
      </c>
      <c r="K31" s="5">
        <f t="shared" si="6"/>
        <v>2015</v>
      </c>
      <c r="L31" s="37">
        <f t="shared" si="7"/>
        <v>5.627237499999999</v>
      </c>
    </row>
    <row r="32" spans="2:12" s="10" customFormat="1" ht="15.75" customHeight="1" hidden="1">
      <c r="B32" s="31">
        <f t="shared" si="0"/>
        <v>5</v>
      </c>
      <c r="C32" s="35">
        <v>2016</v>
      </c>
      <c r="D32" s="36">
        <f t="shared" si="1"/>
        <v>6.471323124999998</v>
      </c>
      <c r="E32" s="36">
        <f>SUM(D28:D32)</f>
        <v>24.946810624999998</v>
      </c>
      <c r="F32" s="5">
        <f t="shared" si="2"/>
        <v>5</v>
      </c>
      <c r="G32" s="5">
        <f t="shared" si="3"/>
        <v>2016</v>
      </c>
      <c r="H32" s="37">
        <f t="shared" si="4"/>
        <v>6.471323124999998</v>
      </c>
      <c r="I32" s="5"/>
      <c r="J32" s="5">
        <f t="shared" si="5"/>
        <v>5</v>
      </c>
      <c r="K32" s="5">
        <f t="shared" si="6"/>
        <v>2016</v>
      </c>
      <c r="L32" s="37">
        <f t="shared" si="7"/>
        <v>6.471323124999998</v>
      </c>
    </row>
    <row r="33" spans="2:12" s="10" customFormat="1" ht="15.75" customHeight="1" hidden="1">
      <c r="B33" s="31">
        <f t="shared" si="0"/>
        <v>6</v>
      </c>
      <c r="C33" s="35">
        <v>2017</v>
      </c>
      <c r="D33" s="36">
        <f t="shared" si="1"/>
        <v>7.442021593749997</v>
      </c>
      <c r="E33" s="31"/>
      <c r="F33" s="5">
        <f t="shared" si="2"/>
        <v>6</v>
      </c>
      <c r="G33" s="5">
        <f t="shared" si="3"/>
        <v>2017</v>
      </c>
      <c r="H33" s="37">
        <f t="shared" si="4"/>
        <v>7.442021593749997</v>
      </c>
      <c r="I33" s="5"/>
      <c r="J33" s="5">
        <f t="shared" si="5"/>
        <v>6</v>
      </c>
      <c r="K33" s="5">
        <f t="shared" si="6"/>
        <v>2017</v>
      </c>
      <c r="L33" s="37">
        <f t="shared" si="7"/>
        <v>7.442021593749997</v>
      </c>
    </row>
    <row r="34" spans="2:12" s="10" customFormat="1" ht="15.75" customHeight="1" hidden="1">
      <c r="B34" s="31">
        <f t="shared" si="0"/>
        <v>7</v>
      </c>
      <c r="C34" s="35">
        <v>2018</v>
      </c>
      <c r="D34" s="36">
        <f t="shared" si="1"/>
        <v>8.558324832812495</v>
      </c>
      <c r="E34" s="31"/>
      <c r="F34" s="5">
        <f t="shared" si="2"/>
        <v>7</v>
      </c>
      <c r="G34" s="5">
        <f t="shared" si="3"/>
        <v>2018</v>
      </c>
      <c r="H34" s="37">
        <f t="shared" si="4"/>
        <v>8.558324832812495</v>
      </c>
      <c r="I34" s="5"/>
      <c r="J34" s="5">
        <f t="shared" si="5"/>
        <v>7</v>
      </c>
      <c r="K34" s="5">
        <f t="shared" si="6"/>
        <v>2018</v>
      </c>
      <c r="L34" s="37">
        <f t="shared" si="7"/>
        <v>8.558324832812495</v>
      </c>
    </row>
    <row r="35" spans="2:12" s="10" customFormat="1" ht="15.75" customHeight="1" hidden="1">
      <c r="B35" s="31">
        <f t="shared" si="0"/>
        <v>8</v>
      </c>
      <c r="C35" s="35">
        <v>2019</v>
      </c>
      <c r="D35" s="36">
        <f t="shared" si="1"/>
        <v>9.842073557734368</v>
      </c>
      <c r="E35" s="31"/>
      <c r="F35" s="5">
        <f t="shared" si="2"/>
        <v>8</v>
      </c>
      <c r="G35" s="5">
        <f t="shared" si="3"/>
        <v>2019</v>
      </c>
      <c r="H35" s="37">
        <f t="shared" si="4"/>
        <v>9.842073557734368</v>
      </c>
      <c r="I35" s="5"/>
      <c r="J35" s="5">
        <f t="shared" si="5"/>
        <v>8</v>
      </c>
      <c r="K35" s="5">
        <f t="shared" si="6"/>
        <v>2019</v>
      </c>
      <c r="L35" s="37">
        <f t="shared" si="7"/>
        <v>9.842073557734368</v>
      </c>
    </row>
    <row r="36" spans="2:12" s="10" customFormat="1" ht="15.75" customHeight="1" hidden="1">
      <c r="B36" s="31">
        <f t="shared" si="0"/>
        <v>9</v>
      </c>
      <c r="C36" s="35">
        <v>2020</v>
      </c>
      <c r="D36" s="36">
        <f t="shared" si="1"/>
        <v>11.318384591394523</v>
      </c>
      <c r="E36" s="31"/>
      <c r="F36" s="5">
        <f t="shared" si="2"/>
        <v>9</v>
      </c>
      <c r="G36" s="5">
        <f t="shared" si="3"/>
        <v>2020</v>
      </c>
      <c r="H36" s="37">
        <f t="shared" si="4"/>
        <v>11.318384591394523</v>
      </c>
      <c r="I36" s="5"/>
      <c r="J36" s="5">
        <f t="shared" si="5"/>
        <v>9</v>
      </c>
      <c r="K36" s="5">
        <f t="shared" si="6"/>
        <v>2020</v>
      </c>
      <c r="L36" s="37">
        <f t="shared" si="7"/>
        <v>11.318384591394523</v>
      </c>
    </row>
    <row r="37" spans="2:12" s="10" customFormat="1" ht="15.75" customHeight="1" hidden="1">
      <c r="B37" s="31">
        <f t="shared" si="0"/>
        <v>10</v>
      </c>
      <c r="C37" s="35">
        <v>2021</v>
      </c>
      <c r="D37" s="36">
        <f t="shared" si="1"/>
        <v>13.0161422801037</v>
      </c>
      <c r="E37" s="31"/>
      <c r="F37" s="5">
        <f t="shared" si="2"/>
        <v>10</v>
      </c>
      <c r="G37" s="5">
        <f t="shared" si="3"/>
        <v>2021</v>
      </c>
      <c r="H37" s="37">
        <f t="shared" si="4"/>
        <v>13.0161422801037</v>
      </c>
      <c r="I37" s="5"/>
      <c r="J37" s="5">
        <f t="shared" si="5"/>
        <v>10</v>
      </c>
      <c r="K37" s="5">
        <f t="shared" si="6"/>
        <v>2021</v>
      </c>
      <c r="L37" s="37">
        <f t="shared" si="7"/>
        <v>13.0161422801037</v>
      </c>
    </row>
    <row r="38" spans="2:12" s="10" customFormat="1" ht="15.75" customHeight="1" hidden="1">
      <c r="B38" s="31"/>
      <c r="C38" s="31"/>
      <c r="D38" s="38">
        <f>SUM(D28:D37)</f>
        <v>75.12375748079509</v>
      </c>
      <c r="E38" s="31"/>
      <c r="F38" s="5">
        <f t="shared" si="2"/>
        <v>11</v>
      </c>
      <c r="G38" s="5">
        <f t="shared" si="3"/>
        <v>2022</v>
      </c>
      <c r="H38" s="37">
        <f t="shared" si="4"/>
        <v>14.968563622119255</v>
      </c>
      <c r="I38" s="5"/>
      <c r="J38" s="5">
        <f t="shared" si="5"/>
        <v>11</v>
      </c>
      <c r="K38" s="5">
        <f t="shared" si="6"/>
        <v>2022</v>
      </c>
      <c r="L38" s="37">
        <f t="shared" si="7"/>
        <v>14.968563622119255</v>
      </c>
    </row>
    <row r="39" spans="2:12" s="10" customFormat="1" ht="15.75" customHeight="1" hidden="1">
      <c r="B39" s="31"/>
      <c r="C39" s="31"/>
      <c r="D39" s="36"/>
      <c r="E39" s="31"/>
      <c r="F39" s="5">
        <f t="shared" si="2"/>
        <v>12</v>
      </c>
      <c r="G39" s="5">
        <f t="shared" si="3"/>
        <v>2023</v>
      </c>
      <c r="H39" s="37">
        <f t="shared" si="4"/>
        <v>17.213848165437142</v>
      </c>
      <c r="I39" s="5"/>
      <c r="J39" s="5">
        <f t="shared" si="5"/>
        <v>12</v>
      </c>
      <c r="K39" s="5">
        <f t="shared" si="6"/>
        <v>2023</v>
      </c>
      <c r="L39" s="37">
        <f t="shared" si="7"/>
        <v>17.213848165437142</v>
      </c>
    </row>
    <row r="40" spans="2:12" s="10" customFormat="1" ht="15.75" customHeight="1" hidden="1">
      <c r="B40" s="39" t="s">
        <v>14</v>
      </c>
      <c r="C40" s="31">
        <v>1</v>
      </c>
      <c r="D40" s="36">
        <f>E30*D20</f>
        <v>117155.22948227676</v>
      </c>
      <c r="E40" s="31"/>
      <c r="F40" s="5">
        <f t="shared" si="2"/>
        <v>13</v>
      </c>
      <c r="G40" s="5">
        <f t="shared" si="3"/>
        <v>2024</v>
      </c>
      <c r="H40" s="37">
        <f t="shared" si="4"/>
        <v>19.795925390252712</v>
      </c>
      <c r="I40" s="5"/>
      <c r="J40" s="5">
        <f t="shared" si="5"/>
        <v>13</v>
      </c>
      <c r="K40" s="5">
        <f t="shared" si="6"/>
        <v>2024</v>
      </c>
      <c r="L40" s="37">
        <f t="shared" si="7"/>
        <v>19.795925390252712</v>
      </c>
    </row>
    <row r="41" spans="2:12" s="10" customFormat="1" ht="15.75" customHeight="1" hidden="1">
      <c r="B41" s="36" t="s">
        <v>15</v>
      </c>
      <c r="C41" s="31">
        <v>2</v>
      </c>
      <c r="D41" s="36">
        <f>E32*D20</f>
        <v>227474.5061485241</v>
      </c>
      <c r="E41" s="36"/>
      <c r="F41" s="5">
        <f t="shared" si="2"/>
        <v>14</v>
      </c>
      <c r="G41" s="5">
        <f t="shared" si="3"/>
        <v>2025</v>
      </c>
      <c r="H41" s="37">
        <f t="shared" si="4"/>
        <v>22.765314198790616</v>
      </c>
      <c r="I41" s="5"/>
      <c r="J41" s="5">
        <f t="shared" si="5"/>
        <v>14</v>
      </c>
      <c r="K41" s="5">
        <f t="shared" si="6"/>
        <v>2025</v>
      </c>
      <c r="L41" s="37">
        <f t="shared" si="7"/>
        <v>22.765314198790616</v>
      </c>
    </row>
    <row r="42" spans="2:12" s="10" customFormat="1" ht="15.75" customHeight="1" hidden="1">
      <c r="B42" s="36" t="s">
        <v>16</v>
      </c>
      <c r="C42" s="31">
        <v>3</v>
      </c>
      <c r="D42" s="36">
        <f>D38*D20</f>
        <v>685006.9890633707</v>
      </c>
      <c r="E42" s="36"/>
      <c r="F42" s="5">
        <f t="shared" si="2"/>
        <v>15</v>
      </c>
      <c r="G42" s="5">
        <f>G41+1</f>
        <v>2026</v>
      </c>
      <c r="H42" s="37">
        <f t="shared" si="4"/>
        <v>26.180111328609208</v>
      </c>
      <c r="I42" s="5"/>
      <c r="J42" s="5">
        <f t="shared" si="5"/>
        <v>15</v>
      </c>
      <c r="K42" s="5">
        <f aca="true" t="shared" si="8" ref="K42:K47">K41+1</f>
        <v>2026</v>
      </c>
      <c r="L42" s="37">
        <f t="shared" si="7"/>
        <v>26.180111328609208</v>
      </c>
    </row>
    <row r="43" spans="2:12" s="10" customFormat="1" ht="15.75" customHeight="1" hidden="1">
      <c r="B43" s="36" t="s">
        <v>17</v>
      </c>
      <c r="C43" s="31">
        <v>4</v>
      </c>
      <c r="D43" s="36">
        <f>H43*D20</f>
        <v>1605268.2370888682</v>
      </c>
      <c r="E43" s="36"/>
      <c r="F43" s="5"/>
      <c r="G43" s="5"/>
      <c r="H43" s="40">
        <f>SUM(H28:H42)</f>
        <v>176.04752018600402</v>
      </c>
      <c r="I43" s="5"/>
      <c r="J43" s="5">
        <f t="shared" si="5"/>
        <v>16</v>
      </c>
      <c r="K43" s="5">
        <f t="shared" si="8"/>
        <v>2027</v>
      </c>
      <c r="L43" s="37">
        <f t="shared" si="7"/>
        <v>30.107128027900586</v>
      </c>
    </row>
    <row r="44" spans="2:12" s="10" customFormat="1" ht="15.75" customHeight="1" hidden="1">
      <c r="B44" s="36" t="s">
        <v>18</v>
      </c>
      <c r="C44" s="31">
        <v>5</v>
      </c>
      <c r="D44" s="36">
        <f>L48*D20</f>
        <v>3456242.312682672</v>
      </c>
      <c r="E44" s="36"/>
      <c r="F44" s="5"/>
      <c r="G44" s="5"/>
      <c r="H44" s="5"/>
      <c r="I44" s="5"/>
      <c r="J44" s="5">
        <f t="shared" si="5"/>
        <v>17</v>
      </c>
      <c r="K44" s="5">
        <f t="shared" si="8"/>
        <v>2028</v>
      </c>
      <c r="L44" s="37">
        <f t="shared" si="7"/>
        <v>34.62319723208567</v>
      </c>
    </row>
    <row r="45" spans="2:12" s="10" customFormat="1" ht="15.75" customHeight="1" hidden="1">
      <c r="B45" s="31"/>
      <c r="C45" s="31"/>
      <c r="D45" s="36"/>
      <c r="E45" s="31"/>
      <c r="F45" s="5"/>
      <c r="G45" s="5"/>
      <c r="H45" s="5"/>
      <c r="I45" s="5"/>
      <c r="J45" s="5">
        <f t="shared" si="5"/>
        <v>18</v>
      </c>
      <c r="K45" s="5">
        <f t="shared" si="8"/>
        <v>2029</v>
      </c>
      <c r="L45" s="37">
        <f t="shared" si="7"/>
        <v>39.81667681689852</v>
      </c>
    </row>
    <row r="46" spans="2:12" s="10" customFormat="1" ht="15.75" customHeight="1" hidden="1">
      <c r="B46" s="31"/>
      <c r="C46" s="31"/>
      <c r="D46" s="36"/>
      <c r="E46" s="31"/>
      <c r="F46" s="5"/>
      <c r="G46" s="5"/>
      <c r="H46" s="5"/>
      <c r="I46" s="5"/>
      <c r="J46" s="5">
        <f t="shared" si="5"/>
        <v>19</v>
      </c>
      <c r="K46" s="5">
        <f t="shared" si="8"/>
        <v>2030</v>
      </c>
      <c r="L46" s="37">
        <f t="shared" si="7"/>
        <v>45.7891783394333</v>
      </c>
    </row>
    <row r="47" spans="2:12" ht="15.75" customHeight="1" hidden="1">
      <c r="B47" s="31"/>
      <c r="C47" s="31"/>
      <c r="D47" s="36"/>
      <c r="E47" s="31"/>
      <c r="F47" s="5"/>
      <c r="G47" s="5"/>
      <c r="H47" s="5"/>
      <c r="I47" s="5"/>
      <c r="J47" s="5">
        <f t="shared" si="5"/>
        <v>20</v>
      </c>
      <c r="K47" s="5">
        <f t="shared" si="8"/>
        <v>2031</v>
      </c>
      <c r="L47" s="37">
        <f t="shared" si="7"/>
        <v>52.65755509034829</v>
      </c>
    </row>
    <row r="48" spans="2:12" ht="15.75" customHeight="1" hidden="1">
      <c r="B48" s="31"/>
      <c r="C48" s="31"/>
      <c r="D48" s="36"/>
      <c r="E48" s="31"/>
      <c r="F48" s="5"/>
      <c r="G48" s="5"/>
      <c r="H48" s="5"/>
      <c r="I48" s="5"/>
      <c r="J48" s="5"/>
      <c r="K48" s="5"/>
      <c r="L48" s="40">
        <f>SUM(L28:L47)</f>
        <v>379.0412556926704</v>
      </c>
    </row>
    <row r="49" spans="2:12" ht="15.75" customHeight="1" hidden="1">
      <c r="B49" s="31"/>
      <c r="C49" s="31"/>
      <c r="D49" s="36" t="s">
        <v>30</v>
      </c>
      <c r="E49" s="31" t="s">
        <v>7</v>
      </c>
      <c r="F49" s="5" t="s">
        <v>6</v>
      </c>
      <c r="G49" s="5" t="s">
        <v>31</v>
      </c>
      <c r="H49" s="5"/>
      <c r="I49" s="5"/>
      <c r="J49" s="5"/>
      <c r="K49" s="5"/>
      <c r="L49" s="5"/>
    </row>
    <row r="50" spans="2:12" ht="15.75" customHeight="1" hidden="1">
      <c r="B50" s="31"/>
      <c r="C50" s="31"/>
      <c r="D50" s="31" t="s">
        <v>73</v>
      </c>
      <c r="E50" s="31">
        <v>1</v>
      </c>
      <c r="F50" s="5">
        <v>14</v>
      </c>
      <c r="G50" s="5">
        <v>109</v>
      </c>
      <c r="H50" s="5" t="s">
        <v>8</v>
      </c>
      <c r="I50" s="5">
        <v>1</v>
      </c>
      <c r="J50" s="5">
        <v>2000</v>
      </c>
      <c r="K50" s="5"/>
      <c r="L50" s="5"/>
    </row>
    <row r="51" spans="2:12" ht="15.75" customHeight="1" hidden="1">
      <c r="B51" s="31"/>
      <c r="C51" s="31"/>
      <c r="D51" s="36" t="s">
        <v>74</v>
      </c>
      <c r="E51" s="31">
        <v>2</v>
      </c>
      <c r="F51" s="5">
        <v>29</v>
      </c>
      <c r="G51" s="5">
        <v>109</v>
      </c>
      <c r="H51" s="5" t="s">
        <v>9</v>
      </c>
      <c r="I51" s="5">
        <v>2</v>
      </c>
      <c r="J51" s="5">
        <v>1600</v>
      </c>
      <c r="K51" s="5"/>
      <c r="L51" s="5"/>
    </row>
    <row r="52" spans="2:12" ht="15.75" customHeight="1" hidden="1">
      <c r="B52" s="31"/>
      <c r="C52" s="31"/>
      <c r="D52" s="36" t="s">
        <v>75</v>
      </c>
      <c r="E52" s="31">
        <v>3</v>
      </c>
      <c r="F52" s="5">
        <v>65</v>
      </c>
      <c r="G52" s="5">
        <v>110</v>
      </c>
      <c r="H52" s="5" t="s">
        <v>10</v>
      </c>
      <c r="I52" s="5">
        <v>3</v>
      </c>
      <c r="J52" s="5">
        <v>3000</v>
      </c>
      <c r="K52" s="5"/>
      <c r="L52" s="5"/>
    </row>
    <row r="53" spans="2:12" ht="15.75" customHeight="1" hidden="1">
      <c r="B53" s="31"/>
      <c r="C53" s="31"/>
      <c r="D53" s="36" t="s">
        <v>76</v>
      </c>
      <c r="E53" s="31">
        <v>4</v>
      </c>
      <c r="F53" s="5">
        <v>90</v>
      </c>
      <c r="G53" s="5">
        <v>108</v>
      </c>
      <c r="H53" s="5" t="s">
        <v>11</v>
      </c>
      <c r="I53" s="5">
        <v>4</v>
      </c>
      <c r="J53" s="5">
        <v>3000</v>
      </c>
      <c r="K53" s="5"/>
      <c r="L53" s="5"/>
    </row>
    <row r="54" spans="2:12" ht="15.75" customHeight="1" hidden="1">
      <c r="B54" s="31"/>
      <c r="C54" s="31"/>
      <c r="D54" s="36" t="s">
        <v>77</v>
      </c>
      <c r="E54" s="31">
        <v>5</v>
      </c>
      <c r="F54" s="5">
        <v>320</v>
      </c>
      <c r="G54" s="5">
        <v>110</v>
      </c>
      <c r="H54" s="5" t="s">
        <v>12</v>
      </c>
      <c r="I54" s="5">
        <v>5</v>
      </c>
      <c r="J54" s="5">
        <v>2500</v>
      </c>
      <c r="K54" s="5"/>
      <c r="L54" s="5"/>
    </row>
    <row r="55" spans="2:12" ht="15.75" customHeight="1" hidden="1">
      <c r="B55" s="31"/>
      <c r="C55" s="31"/>
      <c r="D55" s="36" t="s">
        <v>78</v>
      </c>
      <c r="E55" s="31">
        <v>6</v>
      </c>
      <c r="F55" s="5">
        <v>50</v>
      </c>
      <c r="G55" s="5">
        <v>109</v>
      </c>
      <c r="H55" s="5" t="s">
        <v>26</v>
      </c>
      <c r="I55" s="5">
        <v>6</v>
      </c>
      <c r="J55" s="5">
        <v>2000</v>
      </c>
      <c r="K55" s="5"/>
      <c r="L55" s="5"/>
    </row>
    <row r="56" spans="2:12" ht="15.75" customHeight="1" hidden="1">
      <c r="B56" s="31"/>
      <c r="C56" s="31"/>
      <c r="D56" s="2" t="s">
        <v>79</v>
      </c>
      <c r="E56" s="31">
        <v>7</v>
      </c>
      <c r="F56" s="2">
        <v>50</v>
      </c>
      <c r="G56" s="2">
        <v>109</v>
      </c>
      <c r="H56" s="5" t="s">
        <v>27</v>
      </c>
      <c r="I56" s="5">
        <v>7</v>
      </c>
      <c r="J56" s="5">
        <v>3000</v>
      </c>
      <c r="K56" s="5"/>
      <c r="L56" s="5"/>
    </row>
    <row r="57" spans="2:12" ht="15.75" customHeight="1" hidden="1">
      <c r="B57" s="31"/>
      <c r="C57" s="31"/>
      <c r="D57" s="2" t="s">
        <v>80</v>
      </c>
      <c r="E57" s="31">
        <v>8</v>
      </c>
      <c r="F57" s="2">
        <v>50</v>
      </c>
      <c r="G57" s="2">
        <v>109</v>
      </c>
      <c r="H57" s="5"/>
      <c r="I57" s="5"/>
      <c r="J57" s="5"/>
      <c r="K57" s="5"/>
      <c r="L57" s="5"/>
    </row>
    <row r="58" spans="2:12" ht="15.75" customHeight="1" hidden="1">
      <c r="B58" s="31"/>
      <c r="C58" s="31"/>
      <c r="H58" s="5"/>
      <c r="I58" s="5"/>
      <c r="J58" s="5"/>
      <c r="K58" s="5"/>
      <c r="L58" s="5"/>
    </row>
    <row r="59" spans="2:12" ht="15.75" customHeight="1" hidden="1">
      <c r="B59" s="31"/>
      <c r="C59" s="31"/>
      <c r="D59" s="36"/>
      <c r="E59" s="31"/>
      <c r="F59" s="5"/>
      <c r="G59" s="5"/>
      <c r="H59" s="5"/>
      <c r="I59" s="5"/>
      <c r="J59" s="5"/>
      <c r="K59" s="5"/>
      <c r="L59" s="5"/>
    </row>
    <row r="60" spans="2:12" ht="15.75" customHeight="1" hidden="1">
      <c r="B60" s="31"/>
      <c r="C60" s="31"/>
      <c r="D60" s="36"/>
      <c r="E60" s="31"/>
      <c r="F60" s="5"/>
      <c r="G60" s="5"/>
      <c r="H60" s="5"/>
      <c r="I60" s="5"/>
      <c r="J60" s="5"/>
      <c r="K60" s="5"/>
      <c r="L60" s="5"/>
    </row>
    <row r="61" spans="2:12" ht="15.75" customHeight="1" hidden="1">
      <c r="B61" s="31"/>
      <c r="C61" s="31"/>
      <c r="D61" s="36"/>
      <c r="E61" s="31"/>
      <c r="F61" s="5"/>
      <c r="G61" s="5"/>
      <c r="H61" s="5"/>
      <c r="I61" s="5"/>
      <c r="J61" s="5"/>
      <c r="K61" s="5"/>
      <c r="L61" s="5"/>
    </row>
    <row r="62" spans="2:12" ht="15.75" customHeight="1" hidden="1">
      <c r="B62" s="31"/>
      <c r="C62" s="31"/>
      <c r="D62" s="36"/>
      <c r="E62" s="31"/>
      <c r="F62" s="5"/>
      <c r="G62" s="5"/>
      <c r="H62" s="5"/>
      <c r="I62" s="5"/>
      <c r="J62" s="5"/>
      <c r="K62" s="5"/>
      <c r="L62" s="5"/>
    </row>
    <row r="63" spans="2:12" ht="15.75" customHeight="1" hidden="1">
      <c r="B63" s="31"/>
      <c r="C63" s="31"/>
      <c r="D63" s="36"/>
      <c r="E63" s="31"/>
      <c r="F63" s="5"/>
      <c r="G63" s="5"/>
      <c r="H63" s="5"/>
      <c r="I63" s="5"/>
      <c r="J63" s="5"/>
      <c r="K63" s="5"/>
      <c r="L63" s="5"/>
    </row>
    <row r="64" spans="2:12" ht="15.75" customHeight="1" hidden="1">
      <c r="B64" s="31"/>
      <c r="C64" s="31"/>
      <c r="H64" s="5"/>
      <c r="I64" s="5"/>
      <c r="J64" s="5"/>
      <c r="K64" s="5"/>
      <c r="L64" s="5"/>
    </row>
    <row r="65" spans="2:12" ht="15.75" customHeight="1" hidden="1">
      <c r="B65" s="31"/>
      <c r="C65" s="31"/>
      <c r="D65" s="36"/>
      <c r="E65" s="31"/>
      <c r="F65" s="5"/>
      <c r="G65" s="5"/>
      <c r="H65" s="5"/>
      <c r="I65" s="5"/>
      <c r="J65" s="5"/>
      <c r="K65" s="5"/>
      <c r="L65" s="5"/>
    </row>
    <row r="66" spans="2:12" ht="15.75" customHeight="1" hidden="1">
      <c r="B66" s="31"/>
      <c r="C66" s="31"/>
      <c r="D66" s="36"/>
      <c r="E66" s="31"/>
      <c r="F66" s="5"/>
      <c r="G66" s="5"/>
      <c r="H66" s="5"/>
      <c r="I66" s="5"/>
      <c r="J66" s="5"/>
      <c r="K66" s="5"/>
      <c r="L66" s="5"/>
    </row>
    <row r="67" spans="2:12" ht="15.75" customHeight="1" hidden="1">
      <c r="B67" s="31"/>
      <c r="C67" s="31"/>
      <c r="D67" s="36"/>
      <c r="E67" s="31"/>
      <c r="F67" s="5"/>
      <c r="G67" s="5"/>
      <c r="H67" s="5"/>
      <c r="I67" s="5"/>
      <c r="J67" s="5"/>
      <c r="K67" s="5"/>
      <c r="L67" s="5"/>
    </row>
    <row r="68" spans="2:12" ht="15.75" customHeight="1" hidden="1">
      <c r="B68" s="31"/>
      <c r="C68" s="31"/>
      <c r="H68" s="5"/>
      <c r="I68" s="5"/>
      <c r="J68" s="5"/>
      <c r="K68" s="5"/>
      <c r="L68" s="5"/>
    </row>
    <row r="69" spans="2:12" ht="15.75" customHeight="1" hidden="1">
      <c r="B69" s="31"/>
      <c r="C69" s="31"/>
      <c r="D69" s="36"/>
      <c r="E69" s="31"/>
      <c r="F69" s="5"/>
      <c r="G69" s="5"/>
      <c r="H69" s="5"/>
      <c r="I69" s="5"/>
      <c r="J69" s="5"/>
      <c r="K69" s="5"/>
      <c r="L69" s="5"/>
    </row>
    <row r="70" spans="2:12" ht="15.75" customHeight="1" hidden="1">
      <c r="B70" s="31"/>
      <c r="C70" s="31"/>
      <c r="D70" s="36"/>
      <c r="E70" s="31"/>
      <c r="F70" s="5"/>
      <c r="G70" s="5"/>
      <c r="H70" s="5"/>
      <c r="I70" s="5"/>
      <c r="J70" s="5"/>
      <c r="K70" s="5"/>
      <c r="L70" s="5"/>
    </row>
    <row r="71" spans="2:12" ht="15.75" customHeight="1" hidden="1">
      <c r="B71" s="31"/>
      <c r="C71" s="31"/>
      <c r="D71" s="36"/>
      <c r="E71" s="31"/>
      <c r="F71" s="5"/>
      <c r="G71" s="5"/>
      <c r="H71" s="5"/>
      <c r="I71" s="5"/>
      <c r="J71" s="5"/>
      <c r="K71" s="5"/>
      <c r="L71" s="5"/>
    </row>
    <row r="72" spans="2:12" ht="15.75" customHeight="1" hidden="1">
      <c r="B72" s="31"/>
      <c r="C72" s="31"/>
      <c r="D72" s="36"/>
      <c r="E72" s="31"/>
      <c r="F72" s="5"/>
      <c r="G72" s="5"/>
      <c r="H72" s="5"/>
      <c r="I72" s="5"/>
      <c r="J72" s="5"/>
      <c r="K72" s="5"/>
      <c r="L72" s="5"/>
    </row>
    <row r="73" spans="2:12" ht="15.75" customHeight="1" hidden="1">
      <c r="B73" s="31"/>
      <c r="C73" s="31"/>
      <c r="D73" s="31"/>
      <c r="E73" s="31"/>
      <c r="F73" s="5"/>
      <c r="G73" s="5"/>
      <c r="H73" s="5"/>
      <c r="I73" s="5"/>
      <c r="J73" s="5"/>
      <c r="K73" s="5"/>
      <c r="L73" s="5"/>
    </row>
    <row r="74" spans="2:12" ht="15.75" customHeight="1" hidden="1">
      <c r="B74" s="31" t="s">
        <v>60</v>
      </c>
      <c r="C74" s="31">
        <v>1</v>
      </c>
      <c r="D74" s="31">
        <v>24</v>
      </c>
      <c r="E74" s="31">
        <v>92</v>
      </c>
      <c r="F74" s="5"/>
      <c r="G74" s="5"/>
      <c r="H74" s="5"/>
      <c r="I74" s="5"/>
      <c r="J74" s="5"/>
      <c r="K74" s="5"/>
      <c r="L74" s="5"/>
    </row>
    <row r="75" spans="2:12" ht="15.75" customHeight="1" hidden="1">
      <c r="B75" s="31" t="s">
        <v>61</v>
      </c>
      <c r="C75" s="31">
        <v>2</v>
      </c>
      <c r="D75" s="31">
        <v>24</v>
      </c>
      <c r="E75" s="31">
        <v>92</v>
      </c>
      <c r="F75" s="5"/>
      <c r="G75" s="5"/>
      <c r="H75" s="5"/>
      <c r="I75" s="5"/>
      <c r="J75" s="5"/>
      <c r="K75" s="5"/>
      <c r="L75" s="5"/>
    </row>
    <row r="76" spans="2:12" ht="15.75" customHeight="1" hidden="1">
      <c r="B76" s="2" t="s">
        <v>62</v>
      </c>
      <c r="C76" s="31">
        <v>3</v>
      </c>
      <c r="D76" s="31">
        <v>24</v>
      </c>
      <c r="E76" s="2">
        <v>92</v>
      </c>
      <c r="F76" s="5"/>
      <c r="G76" s="5"/>
      <c r="H76" s="5" t="s">
        <v>32</v>
      </c>
      <c r="I76" s="5">
        <v>1</v>
      </c>
      <c r="J76" s="5">
        <v>100</v>
      </c>
      <c r="K76" s="5"/>
      <c r="L76" s="5"/>
    </row>
    <row r="77" spans="2:12" ht="15.75" customHeight="1" hidden="1">
      <c r="B77" s="31" t="s">
        <v>63</v>
      </c>
      <c r="C77" s="31">
        <v>4</v>
      </c>
      <c r="D77" s="31">
        <v>20</v>
      </c>
      <c r="E77" s="31">
        <v>92</v>
      </c>
      <c r="F77" s="5"/>
      <c r="G77" s="5"/>
      <c r="H77" s="5" t="s">
        <v>33</v>
      </c>
      <c r="I77" s="5">
        <v>2</v>
      </c>
      <c r="J77" s="5">
        <v>200</v>
      </c>
      <c r="K77" s="5"/>
      <c r="L77" s="5"/>
    </row>
    <row r="78" spans="2:12" ht="15.75" customHeight="1" hidden="1">
      <c r="B78" s="31" t="s">
        <v>64</v>
      </c>
      <c r="C78" s="31">
        <v>5</v>
      </c>
      <c r="D78" s="31">
        <v>38</v>
      </c>
      <c r="E78" s="31">
        <v>93</v>
      </c>
      <c r="F78" s="5"/>
      <c r="G78" s="5"/>
      <c r="H78" s="5" t="s">
        <v>34</v>
      </c>
      <c r="I78" s="5">
        <v>3</v>
      </c>
      <c r="J78" s="5">
        <v>300</v>
      </c>
      <c r="K78" s="5"/>
      <c r="L78" s="5"/>
    </row>
    <row r="79" spans="2:12" ht="15.75" customHeight="1" hidden="1">
      <c r="B79" s="31" t="s">
        <v>65</v>
      </c>
      <c r="C79" s="31">
        <v>6</v>
      </c>
      <c r="D79" s="31">
        <v>94</v>
      </c>
      <c r="E79" s="31">
        <v>93</v>
      </c>
      <c r="F79" s="5"/>
      <c r="G79" s="5"/>
      <c r="H79" s="5" t="s">
        <v>35</v>
      </c>
      <c r="I79" s="5">
        <v>4</v>
      </c>
      <c r="J79" s="5">
        <v>400</v>
      </c>
      <c r="K79" s="5"/>
      <c r="L79" s="5"/>
    </row>
    <row r="80" spans="2:12" ht="15.75" customHeight="1" hidden="1">
      <c r="B80" s="31" t="s">
        <v>66</v>
      </c>
      <c r="C80" s="31">
        <v>7</v>
      </c>
      <c r="D80" s="31">
        <v>175</v>
      </c>
      <c r="E80" s="31">
        <v>94</v>
      </c>
      <c r="F80" s="5"/>
      <c r="G80" s="5"/>
      <c r="H80" s="5" t="s">
        <v>37</v>
      </c>
      <c r="I80" s="5">
        <v>5</v>
      </c>
      <c r="J80" s="5">
        <v>500</v>
      </c>
      <c r="K80" s="5"/>
      <c r="L80" s="5"/>
    </row>
    <row r="81" spans="2:12" ht="15.75" customHeight="1" hidden="1">
      <c r="B81" s="31" t="s">
        <v>67</v>
      </c>
      <c r="C81" s="31">
        <v>8</v>
      </c>
      <c r="D81" s="31">
        <v>32</v>
      </c>
      <c r="E81" s="31">
        <v>92</v>
      </c>
      <c r="F81" s="5"/>
      <c r="G81" s="5"/>
      <c r="H81" s="5" t="s">
        <v>38</v>
      </c>
      <c r="I81" s="5">
        <v>6</v>
      </c>
      <c r="J81" s="5">
        <v>600</v>
      </c>
      <c r="K81" s="5"/>
      <c r="L81" s="5"/>
    </row>
    <row r="82" spans="2:12" ht="15.75" customHeight="1" hidden="1">
      <c r="B82" s="31" t="s">
        <v>68</v>
      </c>
      <c r="C82" s="31">
        <v>9</v>
      </c>
      <c r="D82" s="31">
        <v>52</v>
      </c>
      <c r="E82" s="31">
        <v>94</v>
      </c>
      <c r="F82" s="5"/>
      <c r="G82" s="5"/>
      <c r="H82" s="5" t="s">
        <v>39</v>
      </c>
      <c r="I82" s="5">
        <v>7</v>
      </c>
      <c r="J82" s="5">
        <v>700</v>
      </c>
      <c r="K82" s="5"/>
      <c r="L82" s="5"/>
    </row>
    <row r="83" spans="2:12" ht="15.75" customHeight="1" hidden="1">
      <c r="B83" s="31" t="s">
        <v>69</v>
      </c>
      <c r="C83" s="31">
        <v>10</v>
      </c>
      <c r="D83" s="31">
        <v>105</v>
      </c>
      <c r="E83" s="31">
        <v>95</v>
      </c>
      <c r="F83" s="5"/>
      <c r="G83" s="5"/>
      <c r="H83" s="5" t="s">
        <v>40</v>
      </c>
      <c r="I83" s="5">
        <v>8</v>
      </c>
      <c r="J83" s="5">
        <v>800</v>
      </c>
      <c r="K83" s="5"/>
      <c r="L83" s="5"/>
    </row>
    <row r="84" spans="2:12" ht="15.75" customHeight="1" hidden="1">
      <c r="B84" s="31" t="s">
        <v>70</v>
      </c>
      <c r="C84" s="31">
        <v>11</v>
      </c>
      <c r="D84" s="31">
        <v>240</v>
      </c>
      <c r="E84" s="31">
        <v>95</v>
      </c>
      <c r="F84" s="5"/>
      <c r="G84" s="5"/>
      <c r="H84" s="5" t="s">
        <v>41</v>
      </c>
      <c r="I84" s="5">
        <v>9</v>
      </c>
      <c r="J84" s="5">
        <v>900</v>
      </c>
      <c r="K84" s="5"/>
      <c r="L84" s="5"/>
    </row>
    <row r="85" spans="2:12" ht="15.75" customHeight="1" hidden="1">
      <c r="B85" s="31" t="s">
        <v>71</v>
      </c>
      <c r="C85" s="31">
        <v>12</v>
      </c>
      <c r="D85" s="31">
        <v>120</v>
      </c>
      <c r="E85" s="31">
        <v>93</v>
      </c>
      <c r="F85" s="5"/>
      <c r="G85" s="5"/>
      <c r="H85" s="5" t="s">
        <v>42</v>
      </c>
      <c r="I85" s="5">
        <v>10</v>
      </c>
      <c r="J85" s="5">
        <v>1000</v>
      </c>
      <c r="K85" s="5"/>
      <c r="L85" s="5"/>
    </row>
    <row r="86" spans="2:12" ht="15.75" customHeight="1" hidden="1">
      <c r="B86" s="41" t="s">
        <v>72</v>
      </c>
      <c r="C86" s="41">
        <v>13</v>
      </c>
      <c r="D86" s="41">
        <v>600</v>
      </c>
      <c r="E86" s="41">
        <v>93</v>
      </c>
      <c r="F86" s="5"/>
      <c r="G86" s="5"/>
      <c r="H86" s="5"/>
      <c r="I86" s="5"/>
      <c r="J86" s="5"/>
      <c r="K86" s="5"/>
      <c r="L86" s="5"/>
    </row>
    <row r="87" spans="2:12" ht="15.75" customHeight="1" hidden="1">
      <c r="B87" s="31"/>
      <c r="C87" s="31"/>
      <c r="D87" s="31"/>
      <c r="E87" s="31"/>
      <c r="F87" s="5"/>
      <c r="G87" s="5"/>
      <c r="H87" s="5"/>
      <c r="I87" s="5"/>
      <c r="J87" s="5"/>
      <c r="K87" s="5"/>
      <c r="L87" s="5"/>
    </row>
    <row r="88" spans="2:12" ht="15.75" customHeight="1" hidden="1">
      <c r="B88" s="31"/>
      <c r="C88" s="31"/>
      <c r="D88" s="31"/>
      <c r="E88" s="31"/>
      <c r="F88" s="5"/>
      <c r="G88" s="5"/>
      <c r="H88" s="5"/>
      <c r="I88" s="5"/>
      <c r="J88" s="5"/>
      <c r="K88" s="5"/>
      <c r="L88" s="5"/>
    </row>
    <row r="89" spans="6:12" ht="15.75" customHeight="1" hidden="1">
      <c r="F89" s="5"/>
      <c r="G89" s="5"/>
      <c r="H89" s="5"/>
      <c r="I89" s="5"/>
      <c r="J89" s="5"/>
      <c r="K89" s="5"/>
      <c r="L89" s="5"/>
    </row>
    <row r="90" spans="2:12" ht="15.75" customHeight="1" hidden="1">
      <c r="B90" s="31"/>
      <c r="C90" s="31"/>
      <c r="D90" s="31"/>
      <c r="E90" s="31"/>
      <c r="F90" s="5"/>
      <c r="G90" s="5" t="s">
        <v>48</v>
      </c>
      <c r="H90" s="5"/>
      <c r="I90" s="5"/>
      <c r="J90" s="5"/>
      <c r="K90" s="5"/>
      <c r="L90" s="5"/>
    </row>
    <row r="91" spans="2:12" ht="15.75" customHeight="1" hidden="1">
      <c r="B91" s="31"/>
      <c r="C91" s="31"/>
      <c r="D91" s="31"/>
      <c r="E91" s="31"/>
      <c r="F91" s="5"/>
      <c r="G91" s="5" t="s">
        <v>49</v>
      </c>
      <c r="H91" s="5"/>
      <c r="I91" s="5"/>
      <c r="J91" s="5"/>
      <c r="K91" s="5"/>
      <c r="L91" s="5"/>
    </row>
    <row r="92" spans="2:12" ht="15.75" customHeight="1" hidden="1">
      <c r="B92" s="31"/>
      <c r="C92" s="31"/>
      <c r="D92" s="31"/>
      <c r="E92" s="31"/>
      <c r="F92" s="5"/>
      <c r="G92" s="5" t="s">
        <v>50</v>
      </c>
      <c r="H92" s="5"/>
      <c r="I92" s="5"/>
      <c r="J92" s="5"/>
      <c r="K92" s="5"/>
      <c r="L92" s="5"/>
    </row>
    <row r="93" spans="6:12" ht="15.75" customHeight="1" hidden="1">
      <c r="F93" s="5"/>
      <c r="G93" s="5" t="s">
        <v>51</v>
      </c>
      <c r="H93" s="5"/>
      <c r="I93" s="5"/>
      <c r="J93" s="5"/>
      <c r="K93" s="5"/>
      <c r="L93" s="5"/>
    </row>
    <row r="94" spans="6:12" ht="15.75" customHeight="1" hidden="1">
      <c r="F94" s="5"/>
      <c r="G94" s="5" t="s">
        <v>52</v>
      </c>
      <c r="H94" s="5"/>
      <c r="I94" s="5"/>
      <c r="J94" s="5"/>
      <c r="K94" s="5"/>
      <c r="L94" s="5"/>
    </row>
    <row r="95" spans="2:12" ht="15.75" customHeight="1" hidden="1">
      <c r="B95" s="31"/>
      <c r="C95" s="31"/>
      <c r="D95" s="31"/>
      <c r="E95" s="31"/>
      <c r="F95" s="5"/>
      <c r="G95" s="5"/>
      <c r="H95" s="5"/>
      <c r="I95" s="5"/>
      <c r="J95" s="5"/>
      <c r="K95" s="5"/>
      <c r="L95" s="5"/>
    </row>
    <row r="96" spans="2:12" ht="15.75" customHeight="1" hidden="1">
      <c r="B96" s="31"/>
      <c r="C96" s="31"/>
      <c r="D96" s="31"/>
      <c r="E96" s="31"/>
      <c r="F96" s="5"/>
      <c r="G96" s="5"/>
      <c r="H96" s="5"/>
      <c r="I96" s="5"/>
      <c r="J96" s="5"/>
      <c r="K96" s="5"/>
      <c r="L96" s="5"/>
    </row>
    <row r="97" spans="6:12" ht="15.75" customHeight="1" hidden="1">
      <c r="F97" s="5"/>
      <c r="G97" s="5"/>
      <c r="H97" s="5"/>
      <c r="I97" s="5"/>
      <c r="J97" s="5"/>
      <c r="K97" s="5"/>
      <c r="L97" s="5"/>
    </row>
    <row r="98" spans="2:12" ht="15.75" customHeight="1" hidden="1">
      <c r="B98" s="31"/>
      <c r="C98" s="31"/>
      <c r="D98" s="31"/>
      <c r="E98" s="31"/>
      <c r="F98" s="5"/>
      <c r="G98" s="5"/>
      <c r="H98" s="5"/>
      <c r="I98" s="5"/>
      <c r="J98" s="5"/>
      <c r="K98" s="5"/>
      <c r="L98" s="5"/>
    </row>
    <row r="99" spans="2:12" ht="15.75" customHeight="1" hidden="1">
      <c r="B99" s="31"/>
      <c r="C99" s="31"/>
      <c r="D99" s="31"/>
      <c r="E99" s="31"/>
      <c r="F99" s="5"/>
      <c r="G99" s="5"/>
      <c r="H99" s="5"/>
      <c r="I99" s="5"/>
      <c r="J99" s="5"/>
      <c r="K99" s="5"/>
      <c r="L99" s="5"/>
    </row>
    <row r="100" spans="2:12" ht="15.75" customHeight="1" hidden="1">
      <c r="B100" s="31"/>
      <c r="C100" s="31"/>
      <c r="D100" s="31"/>
      <c r="E100" s="31"/>
      <c r="F100" s="5"/>
      <c r="G100" s="5"/>
      <c r="H100" s="5"/>
      <c r="I100" s="5"/>
      <c r="J100" s="5"/>
      <c r="K100" s="5"/>
      <c r="L100" s="5"/>
    </row>
    <row r="101" spans="6:12" ht="15.75" customHeight="1" hidden="1">
      <c r="F101" s="5"/>
      <c r="G101" s="5"/>
      <c r="H101" s="5"/>
      <c r="I101" s="5"/>
      <c r="J101" s="5"/>
      <c r="K101" s="5"/>
      <c r="L101" s="5"/>
    </row>
    <row r="102" spans="2:12" ht="15.75" customHeight="1" hidden="1">
      <c r="B102" s="31"/>
      <c r="C102" s="31"/>
      <c r="D102" s="31"/>
      <c r="E102" s="31"/>
      <c r="F102" s="5"/>
      <c r="G102" s="5"/>
      <c r="H102" s="5"/>
      <c r="I102" s="5"/>
      <c r="J102" s="5"/>
      <c r="K102" s="5"/>
      <c r="L102" s="5"/>
    </row>
    <row r="103" spans="6:12" ht="15.75" customHeight="1" hidden="1">
      <c r="F103" s="5"/>
      <c r="G103" s="5"/>
      <c r="H103" s="5"/>
      <c r="I103" s="5"/>
      <c r="J103" s="5"/>
      <c r="K103" s="5"/>
      <c r="L103" s="5"/>
    </row>
    <row r="104" spans="2:12" ht="15.75" customHeight="1" hidden="1">
      <c r="B104" s="31"/>
      <c r="C104" s="31"/>
      <c r="D104" s="31"/>
      <c r="E104" s="31"/>
      <c r="F104" s="5"/>
      <c r="G104" s="5"/>
      <c r="H104" s="5"/>
      <c r="I104" s="5"/>
      <c r="J104" s="5"/>
      <c r="K104" s="5"/>
      <c r="L104" s="5"/>
    </row>
    <row r="105" spans="2:12" ht="15.75" customHeight="1" hidden="1">
      <c r="B105" s="31"/>
      <c r="C105" s="31"/>
      <c r="D105" s="31"/>
      <c r="E105" s="31"/>
      <c r="F105" s="5"/>
      <c r="G105" s="5"/>
      <c r="H105" s="5"/>
      <c r="I105" s="5"/>
      <c r="J105" s="5"/>
      <c r="K105" s="5"/>
      <c r="L105" s="5"/>
    </row>
    <row r="106" spans="2:12" ht="15.75" customHeight="1" hidden="1">
      <c r="B106" s="31"/>
      <c r="C106" s="31"/>
      <c r="D106" s="31"/>
      <c r="E106" s="31"/>
      <c r="F106" s="5"/>
      <c r="G106" s="5"/>
      <c r="H106" s="5"/>
      <c r="I106" s="5"/>
      <c r="J106" s="5"/>
      <c r="K106" s="5"/>
      <c r="L106" s="5"/>
    </row>
    <row r="107" spans="2:12" ht="15.75" customHeight="1" hidden="1">
      <c r="B107" s="31"/>
      <c r="C107" s="31"/>
      <c r="D107" s="31"/>
      <c r="E107" s="31"/>
      <c r="F107" s="5"/>
      <c r="G107" s="5"/>
      <c r="H107" s="5"/>
      <c r="I107" s="5"/>
      <c r="J107" s="5"/>
      <c r="K107" s="5"/>
      <c r="L107" s="5"/>
    </row>
    <row r="108" spans="2:12" ht="15.75" customHeight="1" hidden="1">
      <c r="B108" s="31"/>
      <c r="C108" s="31"/>
      <c r="D108" s="31"/>
      <c r="E108" s="31"/>
      <c r="F108" s="5"/>
      <c r="G108" s="5"/>
      <c r="H108" s="5"/>
      <c r="I108" s="5"/>
      <c r="J108" s="5"/>
      <c r="K108" s="5"/>
      <c r="L108" s="5"/>
    </row>
    <row r="109" spans="2:12" ht="15.75" customHeight="1" hidden="1">
      <c r="B109" s="31"/>
      <c r="C109" s="31"/>
      <c r="D109" s="31"/>
      <c r="E109" s="31"/>
      <c r="F109" s="5"/>
      <c r="G109" s="5"/>
      <c r="H109" s="5"/>
      <c r="I109" s="5"/>
      <c r="J109" s="5"/>
      <c r="K109" s="5"/>
      <c r="L109" s="5"/>
    </row>
    <row r="110" spans="6:12" ht="15.75" customHeight="1" hidden="1">
      <c r="F110" s="5"/>
      <c r="G110" s="5"/>
      <c r="H110" s="5"/>
      <c r="I110" s="5"/>
      <c r="J110" s="5"/>
      <c r="K110" s="5"/>
      <c r="L110" s="5"/>
    </row>
    <row r="111" spans="2:5" ht="15.75" customHeight="1" hidden="1">
      <c r="B111" s="42"/>
      <c r="C111" s="42"/>
      <c r="D111" s="42"/>
      <c r="E111" s="42"/>
    </row>
    <row r="112" ht="12.75" hidden="1"/>
    <row r="113" ht="12.75" hidden="1"/>
    <row r="114" ht="18">
      <c r="B114" s="43"/>
    </row>
    <row r="126" spans="4:7" ht="12.75">
      <c r="D126" s="37"/>
      <c r="E126" s="5"/>
      <c r="F126" s="5"/>
      <c r="G126" s="5"/>
    </row>
    <row r="131" ht="12.75">
      <c r="B131" s="2" t="s">
        <v>21</v>
      </c>
    </row>
    <row r="132" ht="12.75">
      <c r="B132" s="2" t="s">
        <v>22</v>
      </c>
    </row>
    <row r="133" ht="12.75">
      <c r="B133" s="2" t="s">
        <v>23</v>
      </c>
    </row>
    <row r="134" ht="12.75">
      <c r="B134" s="2" t="s">
        <v>24</v>
      </c>
    </row>
    <row r="135" ht="12.75">
      <c r="B135" s="2" t="s">
        <v>43</v>
      </c>
    </row>
    <row r="144" ht="12.75">
      <c r="D144" s="44"/>
    </row>
    <row r="145" ht="12.75">
      <c r="D145" s="44"/>
    </row>
    <row r="146" ht="12.75">
      <c r="D146" s="44"/>
    </row>
    <row r="147" ht="12.75">
      <c r="D147" s="44"/>
    </row>
    <row r="148" ht="12.75">
      <c r="D148" s="44"/>
    </row>
    <row r="149" ht="12.75">
      <c r="D149" s="44"/>
    </row>
    <row r="150" ht="12.75">
      <c r="D150" s="44"/>
    </row>
    <row r="151" ht="12.75">
      <c r="D151" s="44"/>
    </row>
    <row r="152" ht="12.75">
      <c r="D152" s="44"/>
    </row>
    <row r="153" ht="12.75">
      <c r="D153" s="44"/>
    </row>
    <row r="154" ht="12.75">
      <c r="D154" s="44"/>
    </row>
    <row r="155" ht="12.75">
      <c r="D155" s="44"/>
    </row>
    <row r="156" ht="12.75">
      <c r="D156" s="44"/>
    </row>
    <row r="157" ht="12.75">
      <c r="D157" s="44"/>
    </row>
    <row r="158" ht="12.75">
      <c r="D158" s="44"/>
    </row>
    <row r="159" ht="12.75">
      <c r="D159" s="44"/>
    </row>
  </sheetData>
  <sheetProtection password="CAC7" sheet="1" objects="1" scenarios="1"/>
  <protectedRanges>
    <protectedRange sqref="B40:B44" name="Диапазон4"/>
    <protectedRange sqref="H50:H56" name="Диапазон3"/>
    <protectedRange sqref="D50:D55 D59:D63 D65:D67 D69:D72" name="Диапазон5"/>
    <protectedRange sqref="E5" name="Диапазон6"/>
    <protectedRange sqref="E12" name="Диапазон7"/>
    <protectedRange sqref="E19" name="Диапазон8"/>
  </protectedRanges>
  <mergeCells count="12">
    <mergeCell ref="C1:D2"/>
    <mergeCell ref="B12:D12"/>
    <mergeCell ref="B7:D7"/>
    <mergeCell ref="B4:E4"/>
    <mergeCell ref="B15:D15"/>
    <mergeCell ref="B13:D13"/>
    <mergeCell ref="J13:K13"/>
    <mergeCell ref="B5:D6"/>
    <mergeCell ref="J10:K10"/>
    <mergeCell ref="J12:K12"/>
    <mergeCell ref="B19:C19"/>
    <mergeCell ref="B20:C20"/>
  </mergeCells>
  <printOptions/>
  <pageMargins left="0.46" right="0.11" top="0.34" bottom="0.13" header="0.33" footer="0.1"/>
  <pageSetup horizontalDpi="600" verticalDpi="600" orientation="landscape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Будерус Отопительная 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Амиров</dc:creator>
  <cp:keywords/>
  <dc:description/>
  <cp:lastModifiedBy>Елисеев</cp:lastModifiedBy>
  <cp:lastPrinted>2012-09-19T07:54:09Z</cp:lastPrinted>
  <dcterms:created xsi:type="dcterms:W3CDTF">2010-07-23T07:37:35Z</dcterms:created>
  <dcterms:modified xsi:type="dcterms:W3CDTF">2014-03-28T08:12:45Z</dcterms:modified>
  <cp:category/>
  <cp:version/>
  <cp:contentType/>
  <cp:contentStatus/>
</cp:coreProperties>
</file>