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1 " sheetId="1" r:id="rId1"/>
  </sheets>
  <definedNames>
    <definedName name="_xlnm.Print_Area" localSheetId="0">'1 '!$A$1:$E$30</definedName>
  </definedNames>
  <calcPr fullCalcOnLoad="1"/>
</workbook>
</file>

<file path=xl/sharedStrings.xml><?xml version="1.0" encoding="utf-8"?>
<sst xmlns="http://schemas.openxmlformats.org/spreadsheetml/2006/main" count="115" uniqueCount="102">
  <si>
    <t>мм</t>
  </si>
  <si>
    <t>Результаты расчетов</t>
  </si>
  <si>
    <t>-</t>
  </si>
  <si>
    <t>Обозна-
чения</t>
  </si>
  <si>
    <t>Значения</t>
  </si>
  <si>
    <t>Ед.
изм.</t>
  </si>
  <si>
    <t>шт</t>
  </si>
  <si>
    <t>Теплоотдача регистра
из горизонтальных металлических труб
при свободном движении воздуха.</t>
  </si>
  <si>
    <t>Исходные данные</t>
  </si>
  <si>
    <t>D=</t>
  </si>
  <si>
    <t>L=</t>
  </si>
  <si>
    <t>м</t>
  </si>
  <si>
    <t xml:space="preserve">Длина регистра (одной трубы) </t>
  </si>
  <si>
    <t>N=</t>
  </si>
  <si>
    <t>Температура воды на "подаче"</t>
  </si>
  <si>
    <r>
      <t>t</t>
    </r>
    <r>
      <rPr>
        <b/>
        <vertAlign val="subscript"/>
        <sz val="11"/>
        <color indexed="12"/>
        <rFont val="Arial"/>
        <family val="2"/>
      </rPr>
      <t>п</t>
    </r>
    <r>
      <rPr>
        <b/>
        <sz val="11"/>
        <color indexed="12"/>
        <rFont val="Arial"/>
        <family val="2"/>
      </rPr>
      <t>=</t>
    </r>
  </si>
  <si>
    <t>°C</t>
  </si>
  <si>
    <t>Температура воды на "обратке"</t>
  </si>
  <si>
    <r>
      <t>t</t>
    </r>
    <r>
      <rPr>
        <b/>
        <vertAlign val="subscript"/>
        <sz val="11"/>
        <color indexed="12"/>
        <rFont val="Arial"/>
        <family val="2"/>
      </rPr>
      <t>о</t>
    </r>
    <r>
      <rPr>
        <b/>
        <sz val="11"/>
        <color indexed="12"/>
        <rFont val="Arial"/>
        <family val="2"/>
      </rPr>
      <t>=</t>
    </r>
  </si>
  <si>
    <t>Температура воздуха в помещении</t>
  </si>
  <si>
    <r>
      <t>t</t>
    </r>
    <r>
      <rPr>
        <b/>
        <vertAlign val="subscript"/>
        <sz val="11"/>
        <color indexed="12"/>
        <rFont val="Arial"/>
        <family val="2"/>
      </rPr>
      <t>в</t>
    </r>
    <r>
      <rPr>
        <b/>
        <sz val="11"/>
        <color indexed="12"/>
        <rFont val="Arial"/>
        <family val="2"/>
      </rPr>
      <t>=</t>
    </r>
  </si>
  <si>
    <t>База данных</t>
  </si>
  <si>
    <t xml:space="preserve">Приведенная степень черноты излучающей поверхности </t>
  </si>
  <si>
    <t>Материалы</t>
  </si>
  <si>
    <t>Степень черноты тела</t>
  </si>
  <si>
    <t>При теоретическом расчете</t>
  </si>
  <si>
    <t>Алюминий, тщательно полированный</t>
  </si>
  <si>
    <t>Алюминий, сильно окисленный</t>
  </si>
  <si>
    <t>Дюралюминий Д16</t>
  </si>
  <si>
    <t>Краска алюминиевая</t>
  </si>
  <si>
    <t>Краска алюминиевая старая</t>
  </si>
  <si>
    <t>Краска бронзовая</t>
  </si>
  <si>
    <t>Краска защитно-зеленая</t>
  </si>
  <si>
    <t>Краски матовые разных цветов</t>
  </si>
  <si>
    <t>Краски эмалевые, лаки разных цветов</t>
  </si>
  <si>
    <t>Лак белый</t>
  </si>
  <si>
    <t xml:space="preserve">Лак черный матовый </t>
  </si>
  <si>
    <t>Латунь прокатанная</t>
  </si>
  <si>
    <t>Латунь тусклая</t>
  </si>
  <si>
    <t>Медь торговая шлифованная</t>
  </si>
  <si>
    <t>Медь шабренная до блеска</t>
  </si>
  <si>
    <t>Муар серый, черный</t>
  </si>
  <si>
    <t>Олово, луженое кровельное железо</t>
  </si>
  <si>
    <t>Силуминовое литье в кокиль</t>
  </si>
  <si>
    <t>Силуминовое литье в песчаную форму</t>
  </si>
  <si>
    <t>Сталь листовая сильно окисленная</t>
  </si>
  <si>
    <t>Сталь листовая холоднокатанная</t>
  </si>
  <si>
    <t>Сталь полированная</t>
  </si>
  <si>
    <t>Сталь разных сортов после окисления</t>
  </si>
  <si>
    <t>Титан</t>
  </si>
  <si>
    <t>Хром</t>
  </si>
  <si>
    <t>Цинк, оцинкованное железо</t>
  </si>
  <si>
    <r>
      <t>t</t>
    </r>
    <r>
      <rPr>
        <b/>
        <vertAlign val="subscript"/>
        <sz val="11"/>
        <rFont val="Arial"/>
        <family val="2"/>
      </rPr>
      <t>ст</t>
    </r>
    <r>
      <rPr>
        <b/>
        <sz val="11"/>
        <rFont val="Arial"/>
        <family val="2"/>
      </rPr>
      <t>=</t>
    </r>
  </si>
  <si>
    <t>Температурный напор</t>
  </si>
  <si>
    <t>dt=</t>
  </si>
  <si>
    <t>Постоянная Стефана-Больцмана</t>
  </si>
  <si>
    <r>
      <t>С</t>
    </r>
    <r>
      <rPr>
        <b/>
        <vertAlign val="subscript"/>
        <sz val="11"/>
        <rFont val="Arial"/>
        <family val="2"/>
      </rPr>
      <t>0</t>
    </r>
    <r>
      <rPr>
        <b/>
        <sz val="11"/>
        <rFont val="Arial"/>
        <family val="2"/>
      </rPr>
      <t>=</t>
    </r>
  </si>
  <si>
    <r>
      <t>Вт/(м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*К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  <family val="2"/>
      </rPr>
      <t>)</t>
    </r>
  </si>
  <si>
    <r>
      <t>м/с</t>
    </r>
    <r>
      <rPr>
        <b/>
        <vertAlign val="superscript"/>
        <sz val="11"/>
        <rFont val="Arial"/>
        <family val="2"/>
      </rPr>
      <t>2</t>
    </r>
  </si>
  <si>
    <t>Ускорение свободного падения</t>
  </si>
  <si>
    <t>g=</t>
  </si>
  <si>
    <t>1/К</t>
  </si>
  <si>
    <t>Кинематическая вязкость воздуха</t>
  </si>
  <si>
    <r>
      <t>м</t>
    </r>
    <r>
      <rPr>
        <b/>
        <vertAlign val="superscript"/>
        <sz val="11"/>
        <rFont val="Arial Cyr"/>
        <family val="0"/>
      </rPr>
      <t>2</t>
    </r>
    <r>
      <rPr>
        <b/>
        <sz val="11"/>
        <rFont val="Arial Cyr"/>
        <family val="0"/>
      </rPr>
      <t>/с</t>
    </r>
  </si>
  <si>
    <r>
      <t>n</t>
    </r>
    <r>
      <rPr>
        <b/>
        <sz val="11"/>
        <rFont val="Arial Cyr"/>
        <family val="0"/>
      </rPr>
      <t>=</t>
    </r>
  </si>
  <si>
    <r>
      <t>b</t>
    </r>
    <r>
      <rPr>
        <b/>
        <sz val="11"/>
        <rFont val="Arial Cyr"/>
        <family val="0"/>
      </rPr>
      <t>=</t>
    </r>
  </si>
  <si>
    <r>
      <t>e</t>
    </r>
    <r>
      <rPr>
        <b/>
        <sz val="11"/>
        <rFont val="Arial"/>
        <family val="2"/>
      </rPr>
      <t>=</t>
    </r>
  </si>
  <si>
    <t>Критерий Прандтля</t>
  </si>
  <si>
    <t>Pr=</t>
  </si>
  <si>
    <t>Вт/(м*К)</t>
  </si>
  <si>
    <r>
      <t>l</t>
    </r>
    <r>
      <rPr>
        <b/>
        <sz val="11"/>
        <rFont val="Arial Cyr"/>
        <family val="0"/>
      </rPr>
      <t>=</t>
    </r>
  </si>
  <si>
    <t>A=</t>
  </si>
  <si>
    <r>
      <t>м</t>
    </r>
    <r>
      <rPr>
        <b/>
        <vertAlign val="superscript"/>
        <sz val="11"/>
        <rFont val="Arial"/>
        <family val="2"/>
      </rPr>
      <t>2</t>
    </r>
  </si>
  <si>
    <t>Вт</t>
  </si>
  <si>
    <r>
      <t>Количество труб в регистре (N</t>
    </r>
    <r>
      <rPr>
        <b/>
        <sz val="11"/>
        <color indexed="12"/>
        <rFont val="Tahoma"/>
        <family val="2"/>
      </rPr>
      <t>≤</t>
    </r>
    <r>
      <rPr>
        <b/>
        <sz val="9.8"/>
        <color indexed="12"/>
        <rFont val="Arial"/>
        <family val="2"/>
      </rPr>
      <t>4)</t>
    </r>
  </si>
  <si>
    <t>Критерий Грасгофа</t>
  </si>
  <si>
    <t>Gr=</t>
  </si>
  <si>
    <t>Критерий Нуссельта</t>
  </si>
  <si>
    <t>Nu=</t>
  </si>
  <si>
    <t>Ккал/час</t>
  </si>
  <si>
    <t>Вт/(м2*К)</t>
  </si>
  <si>
    <t>Q=</t>
  </si>
  <si>
    <r>
      <t>k</t>
    </r>
    <r>
      <rPr>
        <b/>
        <sz val="12"/>
        <color indexed="10"/>
        <rFont val="Arial Cyr"/>
        <family val="0"/>
      </rPr>
      <t>≈</t>
    </r>
    <r>
      <rPr>
        <b/>
        <sz val="12"/>
        <color indexed="10"/>
        <rFont val="Symbol"/>
        <family val="1"/>
      </rPr>
      <t>a</t>
    </r>
    <r>
      <rPr>
        <b/>
        <sz val="12"/>
        <color indexed="10"/>
        <rFont val="Arial"/>
        <family val="2"/>
      </rPr>
      <t>=</t>
    </r>
  </si>
  <si>
    <r>
      <t>Ккал/(час*м</t>
    </r>
    <r>
      <rPr>
        <b/>
        <vertAlign val="superscript"/>
        <sz val="12"/>
        <color indexed="10"/>
        <rFont val="Arial"/>
        <family val="2"/>
      </rPr>
      <t>2</t>
    </r>
    <r>
      <rPr>
        <b/>
        <sz val="12"/>
        <color indexed="10"/>
        <rFont val="Arial"/>
        <family val="2"/>
      </rPr>
      <t>*К)</t>
    </r>
  </si>
  <si>
    <r>
      <t>Q</t>
    </r>
    <r>
      <rPr>
        <b/>
        <vertAlign val="subscript"/>
        <sz val="11"/>
        <color indexed="60"/>
        <rFont val="Arial"/>
        <family val="2"/>
      </rPr>
      <t>и</t>
    </r>
    <r>
      <rPr>
        <b/>
        <sz val="11"/>
        <color indexed="60"/>
        <rFont val="Arial"/>
        <family val="2"/>
      </rPr>
      <t>=</t>
    </r>
  </si>
  <si>
    <r>
      <t>a</t>
    </r>
    <r>
      <rPr>
        <b/>
        <vertAlign val="subscript"/>
        <sz val="11"/>
        <color indexed="60"/>
        <rFont val="Arial"/>
        <family val="2"/>
      </rPr>
      <t>и</t>
    </r>
    <r>
      <rPr>
        <b/>
        <sz val="11"/>
        <color indexed="60"/>
        <rFont val="Arial"/>
        <family val="2"/>
      </rPr>
      <t>=</t>
    </r>
  </si>
  <si>
    <r>
      <t>Вт/(м</t>
    </r>
    <r>
      <rPr>
        <b/>
        <vertAlign val="super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*К)</t>
    </r>
  </si>
  <si>
    <r>
      <t>Q</t>
    </r>
    <r>
      <rPr>
        <b/>
        <vertAlign val="subscript"/>
        <sz val="11"/>
        <color indexed="60"/>
        <rFont val="Arial"/>
        <family val="2"/>
      </rPr>
      <t>к</t>
    </r>
    <r>
      <rPr>
        <b/>
        <sz val="11"/>
        <color indexed="60"/>
        <rFont val="Arial"/>
        <family val="2"/>
      </rPr>
      <t>=</t>
    </r>
  </si>
  <si>
    <r>
      <t>a</t>
    </r>
    <r>
      <rPr>
        <b/>
        <vertAlign val="subscript"/>
        <sz val="11"/>
        <color indexed="60"/>
        <rFont val="Arial"/>
        <family val="2"/>
      </rPr>
      <t>к</t>
    </r>
    <r>
      <rPr>
        <b/>
        <sz val="11"/>
        <color indexed="60"/>
        <rFont val="Arial"/>
        <family val="2"/>
      </rPr>
      <t>=</t>
    </r>
  </si>
  <si>
    <t>Коэффициент теплопередачи
(теплоотдачи) регистра</t>
  </si>
  <si>
    <t>К-т объемного расширения воздуха</t>
  </si>
  <si>
    <t>К-т теплопроводности воздуха</t>
  </si>
  <si>
    <t>К-т теплоотдачи при излучении</t>
  </si>
  <si>
    <t>К-т теплоотдачи при конвекции</t>
  </si>
  <si>
    <t>Степень черноты поверхности труб</t>
  </si>
  <si>
    <t>Средняя температура стенок труб</t>
  </si>
  <si>
    <r>
      <t>Конвективный</t>
    </r>
    <r>
      <rPr>
        <b/>
        <sz val="11"/>
        <color indexed="60"/>
        <rFont val="Arial"/>
        <family val="2"/>
      </rPr>
      <t xml:space="preserve"> тепловой поток</t>
    </r>
  </si>
  <si>
    <t>Диаметр труб регистра</t>
  </si>
  <si>
    <t>Вид наружной поверхности труб</t>
  </si>
  <si>
    <r>
      <t xml:space="preserve">Тепловой поток </t>
    </r>
    <r>
      <rPr>
        <b/>
        <u val="single"/>
        <sz val="11"/>
        <color indexed="60"/>
        <rFont val="Arial"/>
        <family val="2"/>
      </rPr>
      <t>излучения</t>
    </r>
  </si>
  <si>
    <r>
      <t>Полная мощность</t>
    </r>
    <r>
      <rPr>
        <b/>
        <sz val="12"/>
        <color indexed="10"/>
        <rFont val="Arial"/>
        <family val="2"/>
      </rPr>
      <t xml:space="preserve">
теплового потока регистра</t>
    </r>
  </si>
  <si>
    <t>Площадь поверхности регистра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</si>
</sst>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0"/>
    <numFmt numFmtId="195" formatCode="#,##0.0"/>
    <numFmt numFmtId="196" formatCode="#,##0.000"/>
    <numFmt numFmtId="197" formatCode="#,##0.000000"/>
    <numFmt numFmtId="198" formatCode="#,##0.0000"/>
    <numFmt numFmtId="199" formatCode="#,##0.0000000"/>
    <numFmt numFmtId="200" formatCode="0.000E+00"/>
    <numFmt numFmtId="201" formatCode="#,##0.00000"/>
    <numFmt numFmtId="202" formatCode="0.00000E+00"/>
    <numFmt numFmtId="203" formatCode="0.0000E+00"/>
  </numFmts>
  <fonts count="67">
    <font>
      <sz val="10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u val="single"/>
      <sz val="16"/>
      <color indexed="20"/>
      <name val="Arial Cyr"/>
      <family val="0"/>
    </font>
    <font>
      <b/>
      <u val="single"/>
      <sz val="16"/>
      <color indexed="17"/>
      <name val="Arial Cyr"/>
      <family val="0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12"/>
      <name val="Arial Cyr"/>
      <family val="2"/>
    </font>
    <font>
      <b/>
      <sz val="12"/>
      <color indexed="10"/>
      <name val="Arial"/>
      <family val="2"/>
    </font>
    <font>
      <b/>
      <vertAlign val="subscript"/>
      <sz val="11"/>
      <name val="Arial"/>
      <family val="2"/>
    </font>
    <font>
      <b/>
      <sz val="11"/>
      <color indexed="12"/>
      <name val="Tahoma"/>
      <family val="2"/>
    </font>
    <font>
      <b/>
      <u val="single"/>
      <sz val="16"/>
      <color indexed="10"/>
      <name val="Arial Cyr"/>
      <family val="2"/>
    </font>
    <font>
      <b/>
      <i/>
      <u val="single"/>
      <sz val="12"/>
      <color indexed="10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name val="Arial Cyr"/>
      <family val="0"/>
    </font>
    <font>
      <b/>
      <sz val="11"/>
      <name val="Symbol"/>
      <family val="1"/>
    </font>
    <font>
      <b/>
      <sz val="9.8"/>
      <color indexed="12"/>
      <name val="Arial"/>
      <family val="2"/>
    </font>
    <font>
      <b/>
      <sz val="12"/>
      <color indexed="10"/>
      <name val="Symbol"/>
      <family val="1"/>
    </font>
    <font>
      <b/>
      <sz val="12"/>
      <color indexed="10"/>
      <name val="Arial Cyr"/>
      <family val="0"/>
    </font>
    <font>
      <b/>
      <vertAlign val="superscript"/>
      <sz val="12"/>
      <color indexed="10"/>
      <name val="Arial"/>
      <family val="2"/>
    </font>
    <font>
      <b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sz val="11"/>
      <color indexed="60"/>
      <name val="Symbol"/>
      <family val="1"/>
    </font>
    <font>
      <b/>
      <sz val="11"/>
      <color indexed="60"/>
      <name val="Arial Cyr"/>
      <family val="0"/>
    </font>
    <font>
      <b/>
      <vertAlign val="superscript"/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b/>
      <u val="single"/>
      <sz val="12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53">
      <alignment/>
      <protection/>
    </xf>
    <xf numFmtId="0" fontId="9" fillId="0" borderId="10" xfId="52" applyFont="1" applyBorder="1" applyAlignment="1" applyProtection="1">
      <alignment horizontal="center" vertical="center" wrapText="1"/>
      <protection/>
    </xf>
    <xf numFmtId="0" fontId="9" fillId="0" borderId="11" xfId="52" applyFont="1" applyBorder="1" applyAlignment="1" applyProtection="1">
      <alignment horizontal="center" vertical="center" wrapText="1"/>
      <protection/>
    </xf>
    <xf numFmtId="0" fontId="9" fillId="0" borderId="12" xfId="52" applyFont="1" applyBorder="1" applyAlignment="1" applyProtection="1">
      <alignment horizontal="center" vertical="center" wrapText="1"/>
      <protection/>
    </xf>
    <xf numFmtId="0" fontId="9" fillId="0" borderId="13" xfId="52" applyFont="1" applyBorder="1" applyAlignment="1" applyProtection="1">
      <alignment horizontal="center" vertical="center" wrapText="1"/>
      <protection/>
    </xf>
    <xf numFmtId="0" fontId="1" fillId="0" borderId="14" xfId="52" applyFont="1" applyBorder="1" applyAlignment="1" applyProtection="1">
      <alignment horizontal="center" vertical="center"/>
      <protection/>
    </xf>
    <xf numFmtId="0" fontId="5" fillId="0" borderId="0" xfId="53" applyProtection="1">
      <alignment/>
      <protection/>
    </xf>
    <xf numFmtId="0" fontId="10" fillId="0" borderId="15" xfId="53" applyFont="1" applyBorder="1" applyAlignment="1" applyProtection="1">
      <alignment horizontal="center" vertical="center"/>
      <protection/>
    </xf>
    <xf numFmtId="0" fontId="10" fillId="0" borderId="16" xfId="53" applyFont="1" applyBorder="1" applyAlignment="1" applyProtection="1">
      <alignment vertical="center"/>
      <protection/>
    </xf>
    <xf numFmtId="0" fontId="10" fillId="0" borderId="16" xfId="53" applyFont="1" applyBorder="1" applyAlignment="1" applyProtection="1">
      <alignment horizontal="center" vertical="center"/>
      <protection/>
    </xf>
    <xf numFmtId="0" fontId="13" fillId="0" borderId="17" xfId="53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200" fontId="1" fillId="33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53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201" fontId="1" fillId="33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53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 wrapTex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196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vertical="center" wrapText="1"/>
      <protection/>
    </xf>
    <xf numFmtId="195" fontId="1" fillId="34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vertical="center" wrapText="1"/>
      <protection/>
    </xf>
    <xf numFmtId="195" fontId="1" fillId="34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4" fillId="0" borderId="16" xfId="53" applyFont="1" applyBorder="1" applyProtection="1">
      <alignment/>
      <protection/>
    </xf>
    <xf numFmtId="0" fontId="20" fillId="0" borderId="16" xfId="53" applyFont="1" applyBorder="1" applyAlignment="1" applyProtection="1">
      <alignment horizontal="center"/>
      <protection/>
    </xf>
    <xf numFmtId="0" fontId="4" fillId="0" borderId="17" xfId="53" applyFont="1" applyBorder="1" applyAlignment="1" applyProtection="1">
      <alignment horizontal="center"/>
      <protection/>
    </xf>
    <xf numFmtId="0" fontId="4" fillId="0" borderId="18" xfId="53" applyFont="1" applyBorder="1" applyProtection="1">
      <alignment/>
      <protection/>
    </xf>
    <xf numFmtId="0" fontId="20" fillId="0" borderId="18" xfId="53" applyFont="1" applyBorder="1" applyAlignment="1" applyProtection="1">
      <alignment horizontal="center"/>
      <protection/>
    </xf>
    <xf numFmtId="0" fontId="4" fillId="0" borderId="19" xfId="53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198" fontId="1" fillId="34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20" fillId="0" borderId="23" xfId="53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/>
      <protection/>
    </xf>
    <xf numFmtId="0" fontId="16" fillId="0" borderId="24" xfId="0" applyFont="1" applyBorder="1" applyAlignment="1" applyProtection="1">
      <alignment horizontal="center"/>
      <protection/>
    </xf>
    <xf numFmtId="200" fontId="4" fillId="34" borderId="16" xfId="53" applyNumberFormat="1" applyFont="1" applyFill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198" fontId="1" fillId="34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29" xfId="52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4" fillId="0" borderId="34" xfId="52" applyFont="1" applyBorder="1" applyProtection="1">
      <alignment/>
      <protection/>
    </xf>
    <xf numFmtId="0" fontId="1" fillId="0" borderId="34" xfId="0" applyFont="1" applyBorder="1" applyAlignment="1" applyProtection="1">
      <alignment horizontal="center" vertical="center"/>
      <protection/>
    </xf>
    <xf numFmtId="194" fontId="4" fillId="34" borderId="34" xfId="53" applyNumberFormat="1" applyFont="1" applyFill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195" fontId="11" fillId="34" borderId="18" xfId="0" applyNumberFormat="1" applyFont="1" applyFill="1" applyBorder="1" applyAlignment="1" applyProtection="1">
      <alignment horizontal="center" vertical="center"/>
      <protection/>
    </xf>
    <xf numFmtId="195" fontId="11" fillId="34" borderId="23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vertical="center" wrapText="1"/>
      <protection/>
    </xf>
    <xf numFmtId="0" fontId="25" fillId="0" borderId="16" xfId="0" applyFont="1" applyBorder="1" applyAlignment="1" applyProtection="1">
      <alignment horizontal="center" vertical="center"/>
      <protection/>
    </xf>
    <xf numFmtId="3" fontId="25" fillId="34" borderId="16" xfId="0" applyNumberFormat="1" applyFont="1" applyFill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22" xfId="0" applyFont="1" applyBorder="1" applyAlignment="1" applyProtection="1">
      <alignment horizontal="center" vertical="center"/>
      <protection/>
    </xf>
    <xf numFmtId="0" fontId="25" fillId="0" borderId="23" xfId="52" applyFont="1" applyBorder="1" applyAlignment="1" applyProtection="1">
      <alignment horizontal="left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189" fontId="28" fillId="34" borderId="23" xfId="53" applyNumberFormat="1" applyFont="1" applyFill="1" applyBorder="1" applyAlignment="1" applyProtection="1">
      <alignment horizont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1" fontId="28" fillId="34" borderId="16" xfId="53" applyNumberFormat="1" applyFont="1" applyFill="1" applyBorder="1" applyAlignment="1" applyProtection="1">
      <alignment horizontal="center"/>
      <protection/>
    </xf>
    <xf numFmtId="200" fontId="4" fillId="34" borderId="18" xfId="53" applyNumberFormat="1" applyFont="1" applyFill="1" applyBorder="1" applyAlignment="1" applyProtection="1">
      <alignment horizontal="center"/>
      <protection/>
    </xf>
    <xf numFmtId="200" fontId="1" fillId="34" borderId="23" xfId="0" applyNumberFormat="1" applyFont="1" applyFill="1" applyBorder="1" applyAlignment="1" applyProtection="1">
      <alignment horizontal="center" vertical="center"/>
      <protection/>
    </xf>
    <xf numFmtId="200" fontId="4" fillId="34" borderId="29" xfId="53" applyNumberFormat="1" applyFont="1" applyFill="1" applyBorder="1" applyAlignment="1" applyProtection="1">
      <alignment horizontal="center"/>
      <protection/>
    </xf>
    <xf numFmtId="0" fontId="30" fillId="0" borderId="16" xfId="0" applyFont="1" applyBorder="1" applyAlignment="1" applyProtection="1">
      <alignment vertical="center" wrapText="1"/>
      <protection/>
    </xf>
    <xf numFmtId="189" fontId="2" fillId="35" borderId="16" xfId="0" applyNumberFormat="1" applyFont="1" applyFill="1" applyBorder="1" applyAlignment="1" applyProtection="1">
      <alignment horizontal="center" vertical="center"/>
      <protection locked="0"/>
    </xf>
    <xf numFmtId="188" fontId="2" fillId="35" borderId="18" xfId="0" applyNumberFormat="1" applyFont="1" applyFill="1" applyBorder="1" applyAlignment="1" applyProtection="1">
      <alignment horizontal="center" vertical="center"/>
      <protection locked="0"/>
    </xf>
    <xf numFmtId="1" fontId="2" fillId="35" borderId="23" xfId="0" applyNumberFormat="1" applyFont="1" applyFill="1" applyBorder="1" applyAlignment="1" applyProtection="1">
      <alignment horizontal="center" vertical="center"/>
      <protection locked="0"/>
    </xf>
    <xf numFmtId="1" fontId="2" fillId="35" borderId="16" xfId="0" applyNumberFormat="1" applyFont="1" applyFill="1" applyBorder="1" applyAlignment="1" applyProtection="1">
      <alignment horizontal="center" vertical="center"/>
      <protection locked="0"/>
    </xf>
    <xf numFmtId="1" fontId="2" fillId="35" borderId="25" xfId="0" applyNumberFormat="1" applyFont="1" applyFill="1" applyBorder="1" applyAlignment="1" applyProtection="1">
      <alignment horizontal="center" vertical="center"/>
      <protection locked="0"/>
    </xf>
    <xf numFmtId="3" fontId="11" fillId="34" borderId="18" xfId="0" applyNumberFormat="1" applyFont="1" applyFill="1" applyBorder="1" applyAlignment="1" applyProtection="1">
      <alignment horizontal="center" vertical="center"/>
      <protection/>
    </xf>
    <xf numFmtId="3" fontId="11" fillId="34" borderId="29" xfId="0" applyNumberFormat="1" applyFont="1" applyFill="1" applyBorder="1" applyAlignment="1" applyProtection="1">
      <alignment horizontal="center" vertical="center"/>
      <protection/>
    </xf>
    <xf numFmtId="0" fontId="8" fillId="0" borderId="32" xfId="52" applyFont="1" applyBorder="1" applyAlignment="1" applyProtection="1">
      <alignment horizontal="left" vertical="center"/>
      <protection/>
    </xf>
    <xf numFmtId="0" fontId="8" fillId="0" borderId="12" xfId="52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6" fillId="0" borderId="0" xfId="53" applyFont="1" applyAlignment="1" applyProtection="1">
      <alignment horizontal="center" vertical="center" wrapText="1"/>
      <protection/>
    </xf>
    <xf numFmtId="0" fontId="7" fillId="0" borderId="0" xfId="53" applyFont="1" applyAlignment="1" applyProtection="1">
      <alignment horizontal="center" vertical="center"/>
      <protection/>
    </xf>
    <xf numFmtId="0" fontId="8" fillId="0" borderId="42" xfId="52" applyFont="1" applyBorder="1" applyAlignment="1" applyProtection="1">
      <alignment horizontal="left" vertical="center"/>
      <protection/>
    </xf>
    <xf numFmtId="0" fontId="8" fillId="0" borderId="43" xfId="52" applyFont="1" applyBorder="1" applyAlignment="1" applyProtection="1">
      <alignment horizontal="left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left" vertical="center" wrapText="1"/>
      <protection/>
    </xf>
    <xf numFmtId="0" fontId="11" fillId="0" borderId="29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aschet-privoda-telezhki" xfId="52"/>
    <cellStyle name="Обычный_vete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3" zoomScaleNormal="83" zoomScalePageLayoutView="0" workbookViewId="0" topLeftCell="A1">
      <selection activeCell="D29" sqref="D29"/>
    </sheetView>
  </sheetViews>
  <sheetFormatPr defaultColWidth="9.140625" defaultRowHeight="12.75"/>
  <cols>
    <col min="1" max="1" width="3.57421875" style="1" customWidth="1"/>
    <col min="2" max="2" width="37.28125" style="1" customWidth="1"/>
    <col min="3" max="3" width="8.00390625" style="1" bestFit="1" customWidth="1"/>
    <col min="4" max="4" width="11.140625" style="1" customWidth="1"/>
    <col min="5" max="5" width="17.57421875" style="1" customWidth="1"/>
    <col min="6" max="6" width="9.140625" style="1" customWidth="1"/>
    <col min="7" max="7" width="44.28125" style="1" bestFit="1" customWidth="1"/>
    <col min="8" max="8" width="26.00390625" style="1" bestFit="1" customWidth="1"/>
    <col min="9" max="16384" width="9.140625" style="1" customWidth="1"/>
  </cols>
  <sheetData>
    <row r="1" spans="1:10" ht="67.5" customHeight="1" thickBot="1">
      <c r="A1" s="129" t="s">
        <v>7</v>
      </c>
      <c r="B1" s="130"/>
      <c r="C1" s="130"/>
      <c r="D1" s="130"/>
      <c r="E1" s="130"/>
      <c r="F1" s="7"/>
      <c r="G1" s="122" t="s">
        <v>21</v>
      </c>
      <c r="H1" s="122"/>
      <c r="I1" s="7"/>
      <c r="J1" s="7"/>
    </row>
    <row r="2" spans="1:10" ht="26.25" customHeight="1" thickBot="1">
      <c r="A2" s="131" t="s">
        <v>8</v>
      </c>
      <c r="B2" s="132"/>
      <c r="C2" s="2" t="s">
        <v>3</v>
      </c>
      <c r="D2" s="2" t="s">
        <v>4</v>
      </c>
      <c r="E2" s="3" t="s">
        <v>5</v>
      </c>
      <c r="F2" s="7"/>
      <c r="G2" s="123">
        <v>1</v>
      </c>
      <c r="H2" s="124"/>
      <c r="I2" s="7"/>
      <c r="J2" s="7"/>
    </row>
    <row r="3" spans="1:10" ht="18.75" customHeight="1" thickBot="1">
      <c r="A3" s="8">
        <v>1</v>
      </c>
      <c r="B3" s="9" t="s">
        <v>97</v>
      </c>
      <c r="C3" s="10" t="s">
        <v>9</v>
      </c>
      <c r="D3" s="113">
        <v>108</v>
      </c>
      <c r="E3" s="11" t="s">
        <v>0</v>
      </c>
      <c r="F3" s="7"/>
      <c r="G3" s="125" t="s">
        <v>22</v>
      </c>
      <c r="H3" s="126"/>
      <c r="I3" s="7"/>
      <c r="J3" s="7"/>
    </row>
    <row r="4" spans="1:10" ht="18.75" customHeight="1" thickBot="1">
      <c r="A4" s="12">
        <v>2</v>
      </c>
      <c r="B4" s="13" t="s">
        <v>12</v>
      </c>
      <c r="C4" s="14" t="s">
        <v>10</v>
      </c>
      <c r="D4" s="114">
        <v>1.25</v>
      </c>
      <c r="E4" s="15" t="s">
        <v>11</v>
      </c>
      <c r="F4" s="7"/>
      <c r="G4" s="16" t="s">
        <v>23</v>
      </c>
      <c r="H4" s="17" t="s">
        <v>24</v>
      </c>
      <c r="I4" s="7"/>
      <c r="J4" s="7"/>
    </row>
    <row r="5" spans="1:10" ht="18.75" customHeight="1" thickBot="1">
      <c r="A5" s="18">
        <v>3</v>
      </c>
      <c r="B5" s="19" t="s">
        <v>74</v>
      </c>
      <c r="C5" s="20" t="s">
        <v>13</v>
      </c>
      <c r="D5" s="115">
        <v>4</v>
      </c>
      <c r="E5" s="21" t="s">
        <v>6</v>
      </c>
      <c r="F5" s="7"/>
      <c r="G5" s="22" t="s">
        <v>25</v>
      </c>
      <c r="H5" s="23">
        <v>0.81</v>
      </c>
      <c r="I5" s="7"/>
      <c r="J5" s="7"/>
    </row>
    <row r="6" spans="1:10" ht="18.75" customHeight="1">
      <c r="A6" s="24">
        <v>4</v>
      </c>
      <c r="B6" s="25" t="s">
        <v>14</v>
      </c>
      <c r="C6" s="26" t="s">
        <v>15</v>
      </c>
      <c r="D6" s="116">
        <v>85</v>
      </c>
      <c r="E6" s="27" t="s">
        <v>16</v>
      </c>
      <c r="F6" s="7"/>
      <c r="G6" s="28" t="s">
        <v>26</v>
      </c>
      <c r="H6" s="29">
        <v>1.05</v>
      </c>
      <c r="I6" s="7"/>
      <c r="J6" s="7"/>
    </row>
    <row r="7" spans="1:10" ht="18.75" customHeight="1" thickBot="1">
      <c r="A7" s="18">
        <v>5</v>
      </c>
      <c r="B7" s="30" t="s">
        <v>17</v>
      </c>
      <c r="C7" s="20" t="s">
        <v>18</v>
      </c>
      <c r="D7" s="115">
        <v>60</v>
      </c>
      <c r="E7" s="21" t="s">
        <v>16</v>
      </c>
      <c r="F7" s="7"/>
      <c r="G7" s="31" t="s">
        <v>27</v>
      </c>
      <c r="H7" s="32">
        <v>0.255</v>
      </c>
      <c r="I7" s="7"/>
      <c r="J7" s="7"/>
    </row>
    <row r="8" spans="1:10" ht="18.75" customHeight="1" thickBot="1">
      <c r="A8" s="33">
        <v>6</v>
      </c>
      <c r="B8" s="34" t="s">
        <v>19</v>
      </c>
      <c r="C8" s="35" t="s">
        <v>20</v>
      </c>
      <c r="D8" s="117">
        <v>18</v>
      </c>
      <c r="E8" s="36" t="s">
        <v>16</v>
      </c>
      <c r="F8" s="7"/>
      <c r="G8" s="31" t="s">
        <v>28</v>
      </c>
      <c r="H8" s="32">
        <v>0.3</v>
      </c>
      <c r="I8" s="7"/>
      <c r="J8" s="7"/>
    </row>
    <row r="9" spans="1:10" ht="18.75" customHeight="1" thickBot="1">
      <c r="A9" s="37">
        <v>7</v>
      </c>
      <c r="B9" s="38" t="s">
        <v>98</v>
      </c>
      <c r="C9" s="127" t="str">
        <f>INDEX(G5:G31,G2)</f>
        <v>При теоретическом расчете</v>
      </c>
      <c r="D9" s="127"/>
      <c r="E9" s="128"/>
      <c r="F9" s="7"/>
      <c r="G9" s="39" t="s">
        <v>29</v>
      </c>
      <c r="H9" s="40">
        <v>0.28</v>
      </c>
      <c r="I9" s="7"/>
      <c r="J9" s="7"/>
    </row>
    <row r="10" spans="1:10" ht="18.75" customHeight="1">
      <c r="A10" s="41">
        <v>8</v>
      </c>
      <c r="B10" s="42" t="s">
        <v>55</v>
      </c>
      <c r="C10" s="43" t="s">
        <v>56</v>
      </c>
      <c r="D10" s="44">
        <v>5.669E-08</v>
      </c>
      <c r="E10" s="45" t="s">
        <v>57</v>
      </c>
      <c r="F10" s="7"/>
      <c r="G10" s="39" t="s">
        <v>30</v>
      </c>
      <c r="H10" s="40">
        <v>0.475</v>
      </c>
      <c r="I10" s="7"/>
      <c r="J10" s="7"/>
    </row>
    <row r="11" spans="1:10" ht="18.75" customHeight="1" thickBot="1">
      <c r="A11" s="46">
        <v>9</v>
      </c>
      <c r="B11" s="47" t="s">
        <v>59</v>
      </c>
      <c r="C11" s="48" t="s">
        <v>60</v>
      </c>
      <c r="D11" s="49">
        <v>9.80665</v>
      </c>
      <c r="E11" s="50" t="s">
        <v>58</v>
      </c>
      <c r="F11" s="7"/>
      <c r="G11" s="39" t="s">
        <v>31</v>
      </c>
      <c r="H11" s="40">
        <v>0.51</v>
      </c>
      <c r="I11" s="7"/>
      <c r="J11" s="7"/>
    </row>
    <row r="12" spans="1:10" ht="26.25" customHeight="1" thickBot="1">
      <c r="A12" s="120" t="s">
        <v>1</v>
      </c>
      <c r="B12" s="121"/>
      <c r="C12" s="4" t="s">
        <v>3</v>
      </c>
      <c r="D12" s="4" t="s">
        <v>4</v>
      </c>
      <c r="E12" s="5" t="s">
        <v>5</v>
      </c>
      <c r="F12" s="7"/>
      <c r="G12" s="39" t="s">
        <v>32</v>
      </c>
      <c r="H12" s="40">
        <v>0.9</v>
      </c>
      <c r="I12" s="7"/>
      <c r="J12" s="7"/>
    </row>
    <row r="13" spans="1:10" ht="18.75" customHeight="1" thickBot="1">
      <c r="A13" s="81">
        <v>10</v>
      </c>
      <c r="B13" s="51" t="s">
        <v>94</v>
      </c>
      <c r="C13" s="52" t="s">
        <v>66</v>
      </c>
      <c r="D13" s="53">
        <f>INDEX(H5:H31,G2)</f>
        <v>0.81</v>
      </c>
      <c r="E13" s="54" t="s">
        <v>2</v>
      </c>
      <c r="F13" s="7"/>
      <c r="G13" s="39" t="s">
        <v>33</v>
      </c>
      <c r="H13" s="40">
        <v>0.94</v>
      </c>
      <c r="I13" s="7"/>
      <c r="J13" s="7"/>
    </row>
    <row r="14" spans="1:10" ht="18.75" customHeight="1">
      <c r="A14" s="82">
        <v>11</v>
      </c>
      <c r="B14" s="55" t="s">
        <v>95</v>
      </c>
      <c r="C14" s="43" t="s">
        <v>52</v>
      </c>
      <c r="D14" s="56">
        <f>(D6+D7)/2</f>
        <v>72.5</v>
      </c>
      <c r="E14" s="57" t="s">
        <v>16</v>
      </c>
      <c r="F14" s="7"/>
      <c r="G14" s="39" t="s">
        <v>34</v>
      </c>
      <c r="H14" s="40">
        <v>0.92</v>
      </c>
      <c r="I14" s="7"/>
      <c r="J14" s="7"/>
    </row>
    <row r="15" spans="1:10" ht="18.75" customHeight="1" thickBot="1">
      <c r="A15" s="71">
        <v>12</v>
      </c>
      <c r="B15" s="58" t="s">
        <v>53</v>
      </c>
      <c r="C15" s="48" t="s">
        <v>54</v>
      </c>
      <c r="D15" s="59">
        <f>D14-D8</f>
        <v>54.5</v>
      </c>
      <c r="E15" s="60" t="s">
        <v>16</v>
      </c>
      <c r="F15" s="7"/>
      <c r="G15" s="39" t="s">
        <v>35</v>
      </c>
      <c r="H15" s="40">
        <v>0.65</v>
      </c>
      <c r="I15" s="7"/>
      <c r="J15" s="7"/>
    </row>
    <row r="16" spans="1:10" ht="18.75" customHeight="1">
      <c r="A16" s="82">
        <v>13</v>
      </c>
      <c r="B16" s="61" t="s">
        <v>90</v>
      </c>
      <c r="C16" s="62" t="s">
        <v>65</v>
      </c>
      <c r="D16" s="80">
        <f>1/(D8+273)</f>
        <v>0.003436426116838488</v>
      </c>
      <c r="E16" s="63" t="s">
        <v>61</v>
      </c>
      <c r="F16" s="7"/>
      <c r="G16" s="39" t="s">
        <v>36</v>
      </c>
      <c r="H16" s="40">
        <v>0.97</v>
      </c>
      <c r="I16" s="7"/>
      <c r="J16" s="7"/>
    </row>
    <row r="17" spans="1:10" ht="18.75" customHeight="1">
      <c r="A17" s="76">
        <v>14</v>
      </c>
      <c r="B17" s="64" t="s">
        <v>62</v>
      </c>
      <c r="C17" s="65" t="s">
        <v>64</v>
      </c>
      <c r="D17" s="109">
        <f>0.0000000001192*D8^2+0.000000086895*D8+0.000013306</f>
        <v>1.49087308E-05</v>
      </c>
      <c r="E17" s="66" t="s">
        <v>63</v>
      </c>
      <c r="F17" s="7"/>
      <c r="G17" s="31" t="s">
        <v>37</v>
      </c>
      <c r="H17" s="32">
        <v>0.06</v>
      </c>
      <c r="I17" s="7"/>
      <c r="J17" s="7"/>
    </row>
    <row r="18" spans="1:10" ht="18.75" customHeight="1">
      <c r="A18" s="6">
        <v>15</v>
      </c>
      <c r="B18" s="67" t="s">
        <v>67</v>
      </c>
      <c r="C18" s="68" t="s">
        <v>68</v>
      </c>
      <c r="D18" s="69">
        <f>0.00000073*D8^2-0.00028085*D8+0.70934</f>
        <v>0.70452122</v>
      </c>
      <c r="E18" s="70" t="s">
        <v>2</v>
      </c>
      <c r="F18" s="7"/>
      <c r="G18" s="31" t="s">
        <v>38</v>
      </c>
      <c r="H18" s="32">
        <v>0.22</v>
      </c>
      <c r="I18" s="7"/>
      <c r="J18" s="7"/>
    </row>
    <row r="19" spans="1:10" ht="18.75" customHeight="1" thickBot="1">
      <c r="A19" s="71">
        <v>16</v>
      </c>
      <c r="B19" s="47" t="s">
        <v>91</v>
      </c>
      <c r="C19" s="72" t="s">
        <v>70</v>
      </c>
      <c r="D19" s="110">
        <f>-0.000000022042*D8^2+0.0000793717*D8+0.0243834</f>
        <v>0.025804948992</v>
      </c>
      <c r="E19" s="60" t="s">
        <v>69</v>
      </c>
      <c r="F19" s="7"/>
      <c r="G19" s="31" t="s">
        <v>39</v>
      </c>
      <c r="H19" s="32">
        <v>0.03</v>
      </c>
      <c r="I19" s="7"/>
      <c r="J19" s="7"/>
    </row>
    <row r="20" spans="1:10" ht="18.75" customHeight="1" thickBot="1">
      <c r="A20" s="83">
        <v>17</v>
      </c>
      <c r="B20" s="84" t="s">
        <v>101</v>
      </c>
      <c r="C20" s="85" t="s">
        <v>71</v>
      </c>
      <c r="D20" s="86">
        <f>PI()*D3/1000*D4*D5</f>
        <v>1.6964600329384882</v>
      </c>
      <c r="E20" s="87" t="s">
        <v>72</v>
      </c>
      <c r="F20" s="7"/>
      <c r="G20" s="31" t="s">
        <v>40</v>
      </c>
      <c r="H20" s="32">
        <v>0.072</v>
      </c>
      <c r="I20" s="7"/>
      <c r="J20" s="7"/>
    </row>
    <row r="21" spans="1:10" ht="18.75" customHeight="1">
      <c r="A21" s="98">
        <v>18</v>
      </c>
      <c r="B21" s="99" t="s">
        <v>99</v>
      </c>
      <c r="C21" s="100" t="s">
        <v>84</v>
      </c>
      <c r="D21" s="101">
        <f>D10*D13*D20*((D14+273)^4-(D8+273)^4)*0.93^(D5-1)</f>
        <v>443.5250197279407</v>
      </c>
      <c r="E21" s="102" t="s">
        <v>73</v>
      </c>
      <c r="F21" s="7"/>
      <c r="G21" s="39" t="s">
        <v>41</v>
      </c>
      <c r="H21" s="40">
        <v>0.885</v>
      </c>
      <c r="I21" s="7"/>
      <c r="J21" s="7"/>
    </row>
    <row r="22" spans="1:10" ht="18.75" customHeight="1" thickBot="1">
      <c r="A22" s="103">
        <v>19</v>
      </c>
      <c r="B22" s="104" t="s">
        <v>92</v>
      </c>
      <c r="C22" s="105" t="s">
        <v>85</v>
      </c>
      <c r="D22" s="106">
        <f>D21/(D15*D20)</f>
        <v>4.7970913540354845</v>
      </c>
      <c r="E22" s="107" t="s">
        <v>86</v>
      </c>
      <c r="F22" s="7"/>
      <c r="G22" s="31" t="s">
        <v>42</v>
      </c>
      <c r="H22" s="32">
        <v>0.075</v>
      </c>
      <c r="I22" s="7"/>
      <c r="J22" s="7"/>
    </row>
    <row r="23" spans="1:10" ht="18.75" customHeight="1">
      <c r="A23" s="73">
        <v>20</v>
      </c>
      <c r="B23" s="88" t="s">
        <v>75</v>
      </c>
      <c r="C23" s="74" t="s">
        <v>76</v>
      </c>
      <c r="D23" s="111">
        <f>D11*D16*(D3/1000)^3*D15/D17^2</f>
        <v>10409122.25633121</v>
      </c>
      <c r="E23" s="75" t="s">
        <v>2</v>
      </c>
      <c r="F23" s="7"/>
      <c r="G23" s="31" t="s">
        <v>43</v>
      </c>
      <c r="H23" s="32">
        <v>0.19</v>
      </c>
      <c r="I23" s="7"/>
      <c r="J23" s="7"/>
    </row>
    <row r="24" spans="1:10" ht="18.75" customHeight="1" thickBot="1">
      <c r="A24" s="89">
        <v>21</v>
      </c>
      <c r="B24" s="90" t="s">
        <v>77</v>
      </c>
      <c r="C24" s="91" t="s">
        <v>78</v>
      </c>
      <c r="D24" s="92">
        <f>0.5*(D23*D18)^0.25</f>
        <v>26.01938644041003</v>
      </c>
      <c r="E24" s="93" t="s">
        <v>2</v>
      </c>
      <c r="F24" s="7"/>
      <c r="G24" s="31" t="s">
        <v>44</v>
      </c>
      <c r="H24" s="32">
        <v>0.32</v>
      </c>
      <c r="I24" s="7"/>
      <c r="J24" s="7"/>
    </row>
    <row r="25" spans="1:10" ht="18.75" customHeight="1">
      <c r="A25" s="98">
        <v>22</v>
      </c>
      <c r="B25" s="112" t="s">
        <v>96</v>
      </c>
      <c r="C25" s="100" t="s">
        <v>87</v>
      </c>
      <c r="D25" s="108">
        <f>D26*D20*D15</f>
        <v>462.34405878020954</v>
      </c>
      <c r="E25" s="102" t="s">
        <v>73</v>
      </c>
      <c r="F25" s="7"/>
      <c r="G25" s="39" t="s">
        <v>45</v>
      </c>
      <c r="H25" s="40">
        <v>0.81</v>
      </c>
      <c r="I25" s="7"/>
      <c r="J25" s="7"/>
    </row>
    <row r="26" spans="1:10" ht="18.75" customHeight="1" thickBot="1">
      <c r="A26" s="103">
        <v>23</v>
      </c>
      <c r="B26" s="104" t="s">
        <v>93</v>
      </c>
      <c r="C26" s="105" t="s">
        <v>88</v>
      </c>
      <c r="D26" s="106">
        <f>D24*D19/(D3/1000)*0.93^(D5-1)</f>
        <v>5.000634887124714</v>
      </c>
      <c r="E26" s="107" t="s">
        <v>86</v>
      </c>
      <c r="F26" s="7"/>
      <c r="G26" s="31" t="s">
        <v>46</v>
      </c>
      <c r="H26" s="32">
        <v>0.08</v>
      </c>
      <c r="I26" s="7"/>
      <c r="J26" s="7"/>
    </row>
    <row r="27" spans="1:10" ht="18.75" customHeight="1">
      <c r="A27" s="133">
        <v>24</v>
      </c>
      <c r="B27" s="135" t="s">
        <v>100</v>
      </c>
      <c r="C27" s="137" t="s">
        <v>81</v>
      </c>
      <c r="D27" s="119">
        <f>D21+D25</f>
        <v>905.8690785081502</v>
      </c>
      <c r="E27" s="94" t="s">
        <v>73</v>
      </c>
      <c r="F27" s="7"/>
      <c r="G27" s="31" t="s">
        <v>47</v>
      </c>
      <c r="H27" s="32">
        <v>0.066</v>
      </c>
      <c r="I27" s="7"/>
      <c r="J27" s="7"/>
    </row>
    <row r="28" spans="1:10" ht="18.75" customHeight="1">
      <c r="A28" s="134"/>
      <c r="B28" s="136"/>
      <c r="C28" s="138"/>
      <c r="D28" s="118">
        <f>D27*0.85985</f>
        <v>778.911527155233</v>
      </c>
      <c r="E28" s="77" t="s">
        <v>79</v>
      </c>
      <c r="F28" s="7"/>
      <c r="G28" s="39" t="s">
        <v>48</v>
      </c>
      <c r="H28" s="40">
        <v>0.89</v>
      </c>
      <c r="I28" s="7"/>
      <c r="J28" s="7"/>
    </row>
    <row r="29" spans="1:10" ht="18.75" customHeight="1">
      <c r="A29" s="139">
        <v>25</v>
      </c>
      <c r="B29" s="141" t="s">
        <v>89</v>
      </c>
      <c r="C29" s="143" t="s">
        <v>82</v>
      </c>
      <c r="D29" s="96">
        <f>D22+D26</f>
        <v>9.797726241160198</v>
      </c>
      <c r="E29" s="77" t="s">
        <v>80</v>
      </c>
      <c r="F29" s="7"/>
      <c r="G29" s="31" t="s">
        <v>49</v>
      </c>
      <c r="H29" s="32">
        <v>0.63</v>
      </c>
      <c r="I29" s="7"/>
      <c r="J29" s="7"/>
    </row>
    <row r="30" spans="1:10" ht="18.75" customHeight="1" thickBot="1">
      <c r="A30" s="140"/>
      <c r="B30" s="142"/>
      <c r="C30" s="144"/>
      <c r="D30" s="97">
        <f>D29*0.85985</f>
        <v>8.424574908461597</v>
      </c>
      <c r="E30" s="95" t="s">
        <v>83</v>
      </c>
      <c r="F30" s="7"/>
      <c r="G30" s="31" t="s">
        <v>50</v>
      </c>
      <c r="H30" s="32">
        <v>0.08</v>
      </c>
      <c r="I30" s="7"/>
      <c r="J30" s="7"/>
    </row>
    <row r="31" spans="1:10" ht="18.75" customHeight="1" thickBot="1">
      <c r="A31" s="7"/>
      <c r="B31" s="7"/>
      <c r="C31" s="7"/>
      <c r="D31" s="7"/>
      <c r="E31" s="7"/>
      <c r="F31" s="7"/>
      <c r="G31" s="78" t="s">
        <v>51</v>
      </c>
      <c r="H31" s="79">
        <v>0.25</v>
      </c>
      <c r="I31" s="7"/>
      <c r="J31" s="7"/>
    </row>
    <row r="32" spans="1:10" ht="17.2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7.2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</sheetData>
  <sheetProtection sheet="1" objects="1" scenarios="1"/>
  <mergeCells count="13">
    <mergeCell ref="A27:A28"/>
    <mergeCell ref="B27:B28"/>
    <mergeCell ref="C27:C28"/>
    <mergeCell ref="A29:A30"/>
    <mergeCell ref="B29:B30"/>
    <mergeCell ref="C29:C30"/>
    <mergeCell ref="A12:B12"/>
    <mergeCell ref="G1:H1"/>
    <mergeCell ref="G2:H2"/>
    <mergeCell ref="G3:H3"/>
    <mergeCell ref="C9:E9"/>
    <mergeCell ref="A1:E1"/>
    <mergeCell ref="A2:B2"/>
  </mergeCells>
  <printOptions/>
  <pageMargins left="0.75" right="0.75" top="1" bottom="1" header="0.5" footer="0.5"/>
  <pageSetup horizontalDpi="300" verticalDpi="300" orientation="portrait" paperSize="9" scale="137" r:id="rId2"/>
  <headerFooter alignWithMargins="0">
    <oddFooter>&amp;C&amp;D  &amp;T</oddFooter>
  </headerFooter>
  <ignoredErrors>
    <ignoredError sqref="D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 Елисеев</cp:lastModifiedBy>
  <dcterms:created xsi:type="dcterms:W3CDTF">1996-10-08T23:32:33Z</dcterms:created>
  <dcterms:modified xsi:type="dcterms:W3CDTF">2022-10-21T10:19:35Z</dcterms:modified>
  <cp:category/>
  <cp:version/>
  <cp:contentType/>
  <cp:contentStatus/>
</cp:coreProperties>
</file>